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consolidado" sheetId="1" r:id="rId1"/>
    <sheet name="arroz" sheetId="2" r:id="rId2"/>
    <sheet name="maiz" sheetId="3" r:id="rId3"/>
    <sheet name="maizchuzotec" sheetId="4" r:id="rId4"/>
    <sheet name="sorgo" sheetId="5" r:id="rId5"/>
    <sheet name="poroto" sheetId="6" r:id="rId6"/>
    <sheet name="frijol" sheetId="7" r:id="rId7"/>
    <sheet name="guandu" sheetId="8" r:id="rId8"/>
    <sheet name="yuca" sheetId="9" r:id="rId9"/>
    <sheet name="otoe" sheetId="10" state="hidden" r:id="rId10"/>
    <sheet name="ñame" sheetId="11" r:id="rId11"/>
    <sheet name="FRIJOL VIGNA" sheetId="12" state="hidden" r:id="rId12"/>
    <sheet name="ñampi" sheetId="13" r:id="rId13"/>
    <sheet name="papa" sheetId="14" r:id="rId14"/>
    <sheet name="cebolla" sheetId="15" r:id="rId15"/>
    <sheet name="tomateI" sheetId="16" r:id="rId16"/>
    <sheet name="zapallo" sheetId="17" r:id="rId17"/>
    <sheet name="melon" sheetId="18" r:id="rId18"/>
    <sheet name="sandia" sheetId="19" r:id="rId19"/>
    <sheet name="piña" sheetId="20" r:id="rId20"/>
    <sheet name="platano" sheetId="21" r:id="rId21"/>
    <sheet name="papaya" sheetId="22" r:id="rId22"/>
    <sheet name="naranja" sheetId="23" r:id="rId23"/>
    <sheet name="cafe" sheetId="24" r:id="rId24"/>
    <sheet name="palma" sheetId="25" r:id="rId25"/>
    <sheet name="caña" sheetId="26" r:id="rId26"/>
    <sheet name="pimentón" sheetId="27" r:id="rId27"/>
    <sheet name="calabacin" sheetId="28" r:id="rId28"/>
    <sheet name="tomate2" sheetId="29" r:id="rId29"/>
    <sheet name="zanahoria" sheetId="30" r:id="rId30"/>
    <sheet name="lechuga" sheetId="31" r:id="rId31"/>
    <sheet name="apio" sheetId="32" r:id="rId32"/>
    <sheet name="repollo" sheetId="33" r:id="rId33"/>
  </sheets>
  <definedNames>
    <definedName name="A_impresión_IM">#REF!</definedName>
    <definedName name="_xlnm.Print_Area" localSheetId="31">'apio'!$A$1:$J$17</definedName>
    <definedName name="_xlnm.Print_Area" localSheetId="1">'arroz'!$A$1:$AF$70</definedName>
    <definedName name="_xlnm.Print_Area" localSheetId="23">'cafe'!$A$1:$U$72</definedName>
    <definedName name="_xlnm.Print_Area" localSheetId="27">'calabacin'!$A$1:$S$61</definedName>
    <definedName name="_xlnm.Print_Area" localSheetId="25">'caña'!$A$1:$K$70</definedName>
    <definedName name="_xlnm.Print_Area" localSheetId="14">'cebolla'!$A$1:$AF$51</definedName>
    <definedName name="_xlnm.Print_Area" localSheetId="6">'frijol'!$A$1:$V$67</definedName>
    <definedName name="_xlnm.Print_Area" localSheetId="7">'guandu'!$A$3:$M$66</definedName>
    <definedName name="_xlnm.Print_Area" localSheetId="30">'lechuga'!$A$1:$J$16</definedName>
    <definedName name="_xlnm.Print_Area" localSheetId="2">'maiz'!$A$1:$AF$70</definedName>
    <definedName name="_xlnm.Print_Area" localSheetId="3">'maizchuzotec'!$A$1:$O$72</definedName>
    <definedName name="_xlnm.Print_Area" localSheetId="17">'melon'!$A$1:$AF$59</definedName>
    <definedName name="_xlnm.Print_Area" localSheetId="22">'naranja'!$A$2:$J$72</definedName>
    <definedName name="_xlnm.Print_Area" localSheetId="9">'otoe'!$A$1:$AA$73</definedName>
    <definedName name="_xlnm.Print_Area" localSheetId="24">'palma'!$A$1:$K$68</definedName>
    <definedName name="_xlnm.Print_Area" localSheetId="21">'papaya'!$A$1:$K$69</definedName>
    <definedName name="_xlnm.Print_Area" localSheetId="26">'pimentón'!$A$1:$K$71</definedName>
    <definedName name="_xlnm.Print_Area" localSheetId="20">'platano'!$A$1:$K$69</definedName>
    <definedName name="_xlnm.Print_Area" localSheetId="5">'poroto'!$A$1:$AE$66</definedName>
    <definedName name="_xlnm.Print_Area" localSheetId="4">'sorgo'!$A$1:$N$71</definedName>
    <definedName name="_xlnm.Print_Area" localSheetId="28">'tomate2'!$A$1:$F$71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<sst xmlns="http://schemas.openxmlformats.org/spreadsheetml/2006/main" count="3364" uniqueCount="352">
  <si>
    <t>MINISTERIO DE DESARROLLO AGROPECUARIO</t>
  </si>
  <si>
    <t>REGION</t>
  </si>
  <si>
    <t>ITEM</t>
  </si>
  <si>
    <t>SUP. SEMBRADA</t>
  </si>
  <si>
    <t>R-1</t>
  </si>
  <si>
    <t>SUP. COSECHADA</t>
  </si>
  <si>
    <t>CHIRIQUÍ</t>
  </si>
  <si>
    <t>PRODUCCIÓN(*)</t>
  </si>
  <si>
    <t>RENDIMIENTO(*)</t>
  </si>
  <si>
    <t>No. PRODUCTORES</t>
  </si>
  <si>
    <t>R-2</t>
  </si>
  <si>
    <t>VERAGUAS</t>
  </si>
  <si>
    <t>R-3</t>
  </si>
  <si>
    <t>HERRERA</t>
  </si>
  <si>
    <t>R-4</t>
  </si>
  <si>
    <t>COCLÉ</t>
  </si>
  <si>
    <t>R-5</t>
  </si>
  <si>
    <t>CAPIRA</t>
  </si>
  <si>
    <t>R-6</t>
  </si>
  <si>
    <t>BUENA VISTA</t>
  </si>
  <si>
    <t>R-7</t>
  </si>
  <si>
    <t>CHEPO</t>
  </si>
  <si>
    <t>R-8</t>
  </si>
  <si>
    <t>LOS SANTOS</t>
  </si>
  <si>
    <t>R-9</t>
  </si>
  <si>
    <t>BOCAS DEL</t>
  </si>
  <si>
    <t xml:space="preserve">   TORO</t>
  </si>
  <si>
    <t>TOTAL</t>
  </si>
  <si>
    <t>FUENTE: Direcciones Ejecutivas Regionales y Técnicos a Nivel Nacional.</t>
  </si>
  <si>
    <t>1990/91</t>
  </si>
  <si>
    <t>1991/92</t>
  </si>
  <si>
    <t>1992/93</t>
  </si>
  <si>
    <t>1993/94</t>
  </si>
  <si>
    <t>1994-95</t>
  </si>
  <si>
    <t>1995-96</t>
  </si>
  <si>
    <t>1996-97</t>
  </si>
  <si>
    <t>1997-98</t>
  </si>
  <si>
    <t>1998-99</t>
  </si>
  <si>
    <t>1999-2000</t>
  </si>
  <si>
    <t>R-10</t>
  </si>
  <si>
    <t>DARIÉN</t>
  </si>
  <si>
    <t>DIRECCIÓN NACIONAL DE AGRICULTURA</t>
  </si>
  <si>
    <t>2000-2001</t>
  </si>
  <si>
    <t>2001-2002</t>
  </si>
  <si>
    <t>2002-2003</t>
  </si>
  <si>
    <t>2003-2004</t>
  </si>
  <si>
    <t xml:space="preserve">2004-2005 </t>
  </si>
  <si>
    <t xml:space="preserve">2005-2006 </t>
  </si>
  <si>
    <t>2006-2007</t>
  </si>
  <si>
    <t>2007-2008</t>
  </si>
  <si>
    <t>REGIÓN</t>
  </si>
  <si>
    <t>1990-91</t>
  </si>
  <si>
    <t>1991-92</t>
  </si>
  <si>
    <t>1992-93</t>
  </si>
  <si>
    <t>1993-94</t>
  </si>
  <si>
    <t>2001/2002</t>
  </si>
  <si>
    <t>2002/2003</t>
  </si>
  <si>
    <t>2003/2004</t>
  </si>
  <si>
    <t>2004/2005</t>
  </si>
  <si>
    <t>2005/2006</t>
  </si>
  <si>
    <t>2006/2007</t>
  </si>
  <si>
    <t>PRODUCCION</t>
  </si>
  <si>
    <t>No. PROD.</t>
  </si>
  <si>
    <t>RENDIMIENTO</t>
  </si>
  <si>
    <t xml:space="preserve"> </t>
  </si>
  <si>
    <t>2004-2005</t>
  </si>
  <si>
    <t>2005-2006</t>
  </si>
  <si>
    <t>PRODUCCIÓN</t>
  </si>
  <si>
    <t>BUENA</t>
  </si>
  <si>
    <t>VISTA</t>
  </si>
  <si>
    <t>1994/95</t>
  </si>
  <si>
    <t>1995/96</t>
  </si>
  <si>
    <t>1996/97</t>
  </si>
  <si>
    <t>1997/98</t>
  </si>
  <si>
    <t>1998/99</t>
  </si>
  <si>
    <t>1999/2000</t>
  </si>
  <si>
    <t>2000/2001</t>
  </si>
  <si>
    <t>1994-1995</t>
  </si>
  <si>
    <t>1995-1996</t>
  </si>
  <si>
    <t>1996-1997</t>
  </si>
  <si>
    <t>1997-1998</t>
  </si>
  <si>
    <t>1998-1999</t>
  </si>
  <si>
    <t xml:space="preserve">2006-2007 </t>
  </si>
  <si>
    <t>R#1, CHIRIQUÍ</t>
  </si>
  <si>
    <t>R#2, VERAGUAS</t>
  </si>
  <si>
    <t>R#3, HERRERA</t>
  </si>
  <si>
    <t>R#4, COCLÉ</t>
  </si>
  <si>
    <t>R#5, CAPIRA</t>
  </si>
  <si>
    <t>R#7, CHEPO</t>
  </si>
  <si>
    <t>R#8, LOS SANTOS</t>
  </si>
  <si>
    <t>NOTA:  Producción y rendimiento en quintales.</t>
  </si>
  <si>
    <t>2007/2008</t>
  </si>
  <si>
    <t xml:space="preserve"> CHIRIQUÍ</t>
  </si>
  <si>
    <t xml:space="preserve"> HERRERA</t>
  </si>
  <si>
    <t xml:space="preserve"> COCLÉ</t>
  </si>
  <si>
    <t xml:space="preserve"> LOS SANTOS</t>
  </si>
  <si>
    <t xml:space="preserve"> TOTAL</t>
  </si>
  <si>
    <t xml:space="preserve">1994/1995 </t>
  </si>
  <si>
    <t>1995/1996</t>
  </si>
  <si>
    <t xml:space="preserve">1996/1997 </t>
  </si>
  <si>
    <t>1997/1998</t>
  </si>
  <si>
    <t xml:space="preserve">1998/1999 </t>
  </si>
  <si>
    <t xml:space="preserve">2000/2001 </t>
  </si>
  <si>
    <t xml:space="preserve">2004/2005 </t>
  </si>
  <si>
    <t xml:space="preserve">2005/2006 </t>
  </si>
  <si>
    <t>SUPERFICIE , PRODUCCIÓN Y RENDIMIENTO DE FRIJOL VIGNA POR REGIÓN</t>
  </si>
  <si>
    <t>AÑOS AGRICOLAS: 2000/2006</t>
  </si>
  <si>
    <t>2006-2007 (p)</t>
  </si>
  <si>
    <t>NOTA:  Producción y rendimiento en quintales y quintales/ha. respectivamente.</t>
  </si>
  <si>
    <t>2006-2007(p)</t>
  </si>
  <si>
    <t>SUP. PRODUCTIVA</t>
  </si>
  <si>
    <t>INDICADOR</t>
  </si>
  <si>
    <t xml:space="preserve">                                                                                                  </t>
  </si>
  <si>
    <t>1987/88</t>
  </si>
  <si>
    <t>1988/89</t>
  </si>
  <si>
    <t>1989/90</t>
  </si>
  <si>
    <t xml:space="preserve">2006/2007 </t>
  </si>
  <si>
    <t>BOCAS</t>
  </si>
  <si>
    <t>DEL TORO</t>
  </si>
  <si>
    <t>2008-2009</t>
  </si>
  <si>
    <t>2008-09</t>
  </si>
  <si>
    <t>2008/09</t>
  </si>
  <si>
    <t xml:space="preserve"> R-9</t>
  </si>
  <si>
    <t>BOCAS DEL TORO</t>
  </si>
  <si>
    <t>2007/2008 (P)</t>
  </si>
  <si>
    <t>SERIE HISTORICA DE PRODUCCIÓN DE OTOE</t>
  </si>
  <si>
    <t xml:space="preserve">2008-09 </t>
  </si>
  <si>
    <t xml:space="preserve">PRODUCCIÓN </t>
  </si>
  <si>
    <t xml:space="preserve">RENDIMIENTO </t>
  </si>
  <si>
    <t>PRODUCCIÓN(</t>
  </si>
  <si>
    <t xml:space="preserve">PRODUCCION </t>
  </si>
  <si>
    <t>NOTA:  Producción y rendimiento en quintales de arroz en cáscara húmedo.</t>
  </si>
  <si>
    <t xml:space="preserve">NOTA: Producción y rendimiento en quintales </t>
  </si>
  <si>
    <t>NOTA:  Producción y rendimiento en quintales</t>
  </si>
  <si>
    <t>NOTA: Producción y rendimiento en quintales.</t>
  </si>
  <si>
    <t>2009-2010</t>
  </si>
  <si>
    <t>2009-10</t>
  </si>
  <si>
    <t>NOTA:  Producción y rendimiento en quintales. (P) Cifras preliminar</t>
  </si>
  <si>
    <t>NOTA:  Producción y rendimiento en quintales. (P) Cifras prelimirar</t>
  </si>
  <si>
    <t>2009/2010</t>
  </si>
  <si>
    <t>SERIE HISTORICA DE PRODUCCIÓN DE CALABACIN</t>
  </si>
  <si>
    <t>R-11</t>
  </si>
  <si>
    <t>COMARCA</t>
  </si>
  <si>
    <t>2010 -2011</t>
  </si>
  <si>
    <t xml:space="preserve">2010-11 </t>
  </si>
  <si>
    <t>2010 -11</t>
  </si>
  <si>
    <t>2011 -12</t>
  </si>
  <si>
    <t>2011-12</t>
  </si>
  <si>
    <t>2011 -2012</t>
  </si>
  <si>
    <t xml:space="preserve">NOTA:  Producción y rendimiento en quintales </t>
  </si>
  <si>
    <t>SERIE HISTORICA DE PRODUCCION DEL CULTIVO DE MAIZ A CHUZO CON TECNOLOGÍA</t>
  </si>
  <si>
    <t>2010-11</t>
  </si>
  <si>
    <t>DARIEN</t>
  </si>
  <si>
    <t xml:space="preserve">R-6 COLON </t>
  </si>
  <si>
    <t>R-9 BOCAS DEL TORO</t>
  </si>
  <si>
    <t>SERIE HISTORICA DE PRODUCCIÓN DE APIO EN CHIRIQUÍ</t>
  </si>
  <si>
    <t>SERIE HISTORICA DE PRODUCCION DE CAÑA DE AZÚCAR</t>
  </si>
  <si>
    <t>2012-13</t>
  </si>
  <si>
    <t>2012 -2013</t>
  </si>
  <si>
    <t>2012 -13</t>
  </si>
  <si>
    <t xml:space="preserve">NOTA:  Producción y rendimiento en Tons.  </t>
  </si>
  <si>
    <t>2013 -14</t>
  </si>
  <si>
    <t>2013-14</t>
  </si>
  <si>
    <t>2013 -2014</t>
  </si>
  <si>
    <t xml:space="preserve"> BOCAS DEL TORO</t>
  </si>
  <si>
    <t>NGOBE BUGLE</t>
  </si>
  <si>
    <t>DIRECCIÓN  DE AGRICULTURA</t>
  </si>
  <si>
    <t>DIRECCIÓN DE AGRICULTURA</t>
  </si>
  <si>
    <t>2014 -15</t>
  </si>
  <si>
    <t>2014-15</t>
  </si>
  <si>
    <t>PANAMÁ OESTE</t>
  </si>
  <si>
    <t>PANAMÁOESTE</t>
  </si>
  <si>
    <t>PANAMÁ ESTE</t>
  </si>
  <si>
    <t>2014 -2015</t>
  </si>
  <si>
    <t>PANAMÁ  ESTE</t>
  </si>
  <si>
    <t>PANAMÁ  OESTE</t>
  </si>
  <si>
    <t xml:space="preserve">2014- 15 </t>
  </si>
  <si>
    <t>SERIE HISTÓRICA DE PRODUCCIÓN DEL CULTIVO DE PIMENTÓN</t>
  </si>
  <si>
    <t xml:space="preserve">SERIE HISTÓRICA DE PRODUCCIÓN DEL CULTIVO DE MAIZ MECANIZADO </t>
  </si>
  <si>
    <t>SERIE HISTÓRICA DE PRODUCCIÓN DEL CULTIVO DE SORGO</t>
  </si>
  <si>
    <t>SERIE HISTÓRICA DE PRODUCCIÓN DEL CULTIVO DE GUANDÚ</t>
  </si>
  <si>
    <t>SERIE HISTÓRICA DE PRODUCCIÓN DEL CULTIVO DE POROTO</t>
  </si>
  <si>
    <t>SERIE HISTÓRICA DE PRODUCCIÓN DE ÑAME</t>
  </si>
  <si>
    <t>SERIE HISTÓRICA DE PRODUCCIÓN DE YUCA</t>
  </si>
  <si>
    <t>SERIE HISTÓRICA DE PRODUCCIÓN DE ÑAMPI</t>
  </si>
  <si>
    <t>SERIE HISTÓRICA DE PRODUCCIÓN DE SANDÍA</t>
  </si>
  <si>
    <t>Act. junio de 2012</t>
  </si>
  <si>
    <t>SERIE HISTÓRICA DE PRODUCCIÓN DE TOMATE INDUSTRIAL</t>
  </si>
  <si>
    <t>SERIE HISTÓRICA DE PRODUCCIÓN DE CEBOLLA</t>
  </si>
  <si>
    <t>SERIE HISTÓRICA DE PRODUCCIÓN DE TOMATE MESA</t>
  </si>
  <si>
    <t>SERIE HISTÓRICA DE PRODUCCIÓN DE ZANAHORIA EN CHIRIQUÍ</t>
  </si>
  <si>
    <t>SERIE HISTÓRICA DE PRODUCCIÓN DE LECHUGA EN CHIRIQUÍ</t>
  </si>
  <si>
    <t>SERIE HISTÓRICA DE PRODUCCIÓN DE REPOLLO EN CHIRIQUÍ</t>
  </si>
  <si>
    <t xml:space="preserve">SERIE HISTÓRICA DE PRODUCCIÓN Y RENDIMIENTO DE PIÑA </t>
  </si>
  <si>
    <t>SERIE HISTÓRICA DE PRODUCCIÓN DE PLÁTANO</t>
  </si>
  <si>
    <t>SERIE HISTÓRICA DE PRODUCCIÓN DE PAPAYA</t>
  </si>
  <si>
    <t>SERIE HISTÓRICA DE PRODUCCIÓN DE NARANJA</t>
  </si>
  <si>
    <t>SERIE HISTÓRICA DE PRODUCCIÓN DEL CULTIVO DE PALMA ACEITERA</t>
  </si>
  <si>
    <t>SERIE HISTÓRICA DE PRODUCCIÓN DE CAFÉ</t>
  </si>
  <si>
    <t>SERIE HISTÓRICA DE PRODUCCIÓN Y RENDIMIENTO DEL CULTIVO DE FRIJOL VIGNA</t>
  </si>
  <si>
    <t>2015-16</t>
  </si>
  <si>
    <t>SERIE HISTÓRICA DEL CULTIVO DE ARROZ MECANIZADO</t>
  </si>
  <si>
    <t>2015 -2016</t>
  </si>
  <si>
    <t>SERIE HISTÓRICA DE PRODUCCIÓN DE ZAPALLO (EXPORTACIÓN MAS LOCAL)</t>
  </si>
  <si>
    <t>SERIE HISTORICA DE PRODUCCIÓN DE MELÓN (LOCAL Y EXPORTACIÓN)</t>
  </si>
  <si>
    <t xml:space="preserve">COMARCA </t>
  </si>
  <si>
    <t>GNOBE BUGLE</t>
  </si>
  <si>
    <t>COLÓN</t>
  </si>
  <si>
    <t>COMARCA N.B.</t>
  </si>
  <si>
    <t>COMARCA N.G.</t>
  </si>
  <si>
    <t>COLON</t>
  </si>
  <si>
    <t>BOCAS DEL T.</t>
  </si>
  <si>
    <t>COMARCA N.B</t>
  </si>
  <si>
    <t>SORGO</t>
  </si>
  <si>
    <t>POROTO</t>
  </si>
  <si>
    <t>FRIJOL</t>
  </si>
  <si>
    <t>GUANDÚ</t>
  </si>
  <si>
    <t>YUCA</t>
  </si>
  <si>
    <t>OTOE</t>
  </si>
  <si>
    <t>ÑAME</t>
  </si>
  <si>
    <t>ÑAMPI</t>
  </si>
  <si>
    <t>PAPA</t>
  </si>
  <si>
    <t>MAIZ CHUZO TEC.</t>
  </si>
  <si>
    <t>CONSOLIDADO AÑO AGRÍCOLA 2015 / 2016</t>
  </si>
  <si>
    <t>Producción</t>
  </si>
  <si>
    <t>Rendimiento</t>
  </si>
  <si>
    <t>No. productores</t>
  </si>
  <si>
    <t>CEBOLLA</t>
  </si>
  <si>
    <t>TAMATE IND.</t>
  </si>
  <si>
    <t>ZAPALLO</t>
  </si>
  <si>
    <t>MELÓN</t>
  </si>
  <si>
    <t>SANDÍA</t>
  </si>
  <si>
    <t>PIÑA</t>
  </si>
  <si>
    <t>PLÁTANO</t>
  </si>
  <si>
    <t>PAPAYA</t>
  </si>
  <si>
    <t>NARANJA</t>
  </si>
  <si>
    <t>RUBROS</t>
  </si>
  <si>
    <t>Sup. sembrada</t>
  </si>
  <si>
    <t>Sup. cosechada</t>
  </si>
  <si>
    <t>PEPINO</t>
  </si>
  <si>
    <t>CALABACIN</t>
  </si>
  <si>
    <t>TOMATE M</t>
  </si>
  <si>
    <t>ZANAHORIA</t>
  </si>
  <si>
    <t>LECHUGA</t>
  </si>
  <si>
    <t>APIO</t>
  </si>
  <si>
    <t>REPOLLO</t>
  </si>
  <si>
    <t>Arroz</t>
  </si>
  <si>
    <t>Maiz mecanizado</t>
  </si>
  <si>
    <t>2016-17</t>
  </si>
  <si>
    <t>2016 -2017</t>
  </si>
  <si>
    <t>Act. AGOSTO 2017</t>
  </si>
  <si>
    <t>AÑO AGRÍCOLA: 1992/2017</t>
  </si>
  <si>
    <t>R#9, BOCAS DELTORO</t>
  </si>
  <si>
    <t>R#10,  DARIÉN</t>
  </si>
  <si>
    <t xml:space="preserve">R#6,  COLÓN </t>
  </si>
  <si>
    <t xml:space="preserve">2007-2008 </t>
  </si>
  <si>
    <t xml:space="preserve">SERIE HISTÓRICA DE PRODUCCIÓN DE PAPA </t>
  </si>
  <si>
    <t xml:space="preserve"> .</t>
  </si>
  <si>
    <t xml:space="preserve">   </t>
  </si>
  <si>
    <t xml:space="preserve">    </t>
  </si>
  <si>
    <t>2017-18</t>
  </si>
  <si>
    <t>2018/19</t>
  </si>
  <si>
    <t>AÑO AGRÍCOLA: 2009/2019</t>
  </si>
  <si>
    <t>2017/18</t>
  </si>
  <si>
    <t>2019/20</t>
  </si>
  <si>
    <r>
      <rPr>
        <b/>
        <sz val="10"/>
        <rFont val="Arial"/>
        <family val="2"/>
      </rPr>
      <t>Observaciones</t>
    </r>
    <r>
      <rPr>
        <sz val="10"/>
        <rFont val="Arial"/>
        <family val="0"/>
      </rPr>
      <t>: se perdieron 100 ha en Chiriquí, año 2009/10 por exceso de lluvias.</t>
    </r>
  </si>
  <si>
    <t>AÑO AGRÍCOLA  1990/2019</t>
  </si>
  <si>
    <t>AÑO AGRÍCOLA: 2007/2019</t>
  </si>
  <si>
    <t>AÑO AGRÍCOLA: 2008/2019</t>
  </si>
  <si>
    <t>AÑO AGRÍCOLA :1990/2019</t>
  </si>
  <si>
    <t>AÑO AGRICOLA: 2004/2019</t>
  </si>
  <si>
    <t>AÑO AGRICOLAS:  1990/2019</t>
  </si>
  <si>
    <t>AÑO AGRÍCOLA: 1990/2019</t>
  </si>
  <si>
    <t>AÑO AGRICOLAS:  2009-2019</t>
  </si>
  <si>
    <t>AÑOS AGRÍCOLAS : 1980/2019</t>
  </si>
  <si>
    <t>AÑO AGRICOLAS: 2000/2019</t>
  </si>
  <si>
    <t>AÑOS: 1994/2019</t>
  </si>
  <si>
    <t>AÑOS AGRÍCOLA:  1994/2019</t>
  </si>
  <si>
    <t>AÑOS AGRICOLAS:   1990/2019</t>
  </si>
  <si>
    <t>AÑOS AGRICOLAS:   1990/2012</t>
  </si>
  <si>
    <r>
      <rPr>
        <b/>
        <sz val="12"/>
        <rFont val="Arial"/>
        <family val="2"/>
      </rPr>
      <t>FUENTE:</t>
    </r>
    <r>
      <rPr>
        <sz val="12"/>
        <rFont val="Arial"/>
        <family val="2"/>
      </rPr>
      <t xml:space="preserve"> Direcciones Ejecutivas Regionales y Técnicos a Nivel Nacional.</t>
    </r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</si>
  <si>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Direcciones Ejecutivas Regionales y Técnicos a Nivel Nacional.</t>
    </r>
  </si>
  <si>
    <r>
      <rPr>
        <b/>
        <sz val="12"/>
        <rFont val="Times New Roman"/>
        <family val="1"/>
      </rPr>
      <t xml:space="preserve">FUENTE: </t>
    </r>
    <r>
      <rPr>
        <sz val="12"/>
        <rFont val="Times New Roman"/>
        <family val="1"/>
      </rPr>
      <t>Direcciones Ejecutivas Regionales y Técnicos a Nivel Nacional.</t>
    </r>
  </si>
  <si>
    <r>
      <rPr>
        <b/>
        <sz val="12"/>
        <rFont val="Times New Roman"/>
        <family val="1"/>
      </rPr>
      <t>FUENTE:</t>
    </r>
    <r>
      <rPr>
        <sz val="12"/>
        <rFont val="Times New Roman"/>
        <family val="1"/>
      </rPr>
      <t xml:space="preserve"> Direcciones Ejecutivas Regionales y Técnicos a Nivel Nacional.</t>
    </r>
  </si>
  <si>
    <r>
      <rPr>
        <b/>
        <sz val="10"/>
        <rFont val="Times New Roman"/>
        <family val="1"/>
      </rPr>
      <t>FUENTE:</t>
    </r>
    <r>
      <rPr>
        <sz val="10"/>
        <rFont val="Times New Roman"/>
        <family val="1"/>
      </rPr>
      <t xml:space="preserve"> Direcciones Ejecutivas Regionales y Técnicos a Nivel Nacional.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</si>
  <si>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Direcciones Ejecutivas Regionales y Técnicos a Nivel Nacional.</t>
    </r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</si>
  <si>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Direcciones Ejecutivas Regionales y Técnicos a Nivel Nacional y Grupo de Agroexportadores No Tradicionales de Panamá</t>
    </r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</si>
  <si>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Direcciones Ejecutivas Regionales y Técnicos a Nivel Nacional.</t>
    </r>
  </si>
  <si>
    <t>AÑO AGRÍCOLA: 2015-16  /  2019-20</t>
  </si>
  <si>
    <t>AÑOS: 2015-16  /  2019-20</t>
  </si>
  <si>
    <t>AÑOS : 2015-16  /  2019-20</t>
  </si>
  <si>
    <t xml:space="preserve">2010 /2011 </t>
  </si>
  <si>
    <t>2011 /2012</t>
  </si>
  <si>
    <t>2013 /2014</t>
  </si>
  <si>
    <t>2014 /2015</t>
  </si>
  <si>
    <t>2012 /2013</t>
  </si>
  <si>
    <t>2015 /2016</t>
  </si>
  <si>
    <t>2016 /2017</t>
  </si>
  <si>
    <t>2018/2019</t>
  </si>
  <si>
    <t>2019/2020</t>
  </si>
  <si>
    <t>2011/2012</t>
  </si>
  <si>
    <t xml:space="preserve">2010/2011 </t>
  </si>
  <si>
    <t>2012/2013</t>
  </si>
  <si>
    <t>2013/2014</t>
  </si>
  <si>
    <t>2014/2015</t>
  </si>
  <si>
    <t>2015/2016</t>
  </si>
  <si>
    <t>2016/2017</t>
  </si>
  <si>
    <t>2017/2018</t>
  </si>
  <si>
    <t xml:space="preserve">COLÓN </t>
  </si>
  <si>
    <t>2008/2009</t>
  </si>
  <si>
    <t>2010/2011</t>
  </si>
  <si>
    <t>2018/2020</t>
  </si>
  <si>
    <t xml:space="preserve"> COLON </t>
  </si>
  <si>
    <t xml:space="preserve">2011/2012 </t>
  </si>
  <si>
    <t xml:space="preserve">2012/2013 </t>
  </si>
  <si>
    <t xml:space="preserve">2013/2014 </t>
  </si>
  <si>
    <t xml:space="preserve">2014/2015 </t>
  </si>
  <si>
    <t xml:space="preserve">2015/2016 </t>
  </si>
  <si>
    <t xml:space="preserve">2016/2017 </t>
  </si>
  <si>
    <t xml:space="preserve"> COCLË</t>
  </si>
  <si>
    <t xml:space="preserve"> BUENA  VISTA</t>
  </si>
  <si>
    <t xml:space="preserve">     PANAMÁ ESTE</t>
  </si>
  <si>
    <t xml:space="preserve"> LOS  SANTOS</t>
  </si>
  <si>
    <t xml:space="preserve"> DARIEN</t>
  </si>
  <si>
    <t xml:space="preserve">2011 /2012 </t>
  </si>
  <si>
    <t xml:space="preserve">2012 /2013 </t>
  </si>
  <si>
    <t xml:space="preserve">2013 /2014 </t>
  </si>
  <si>
    <t>CHIRIQUI</t>
  </si>
  <si>
    <t xml:space="preserve"> COLÓN</t>
  </si>
  <si>
    <t>LOS  SANTO</t>
  </si>
  <si>
    <t xml:space="preserve">         CHIRIQUI</t>
  </si>
  <si>
    <t xml:space="preserve"> COMARCA</t>
  </si>
  <si>
    <t>2010 /2011</t>
  </si>
  <si>
    <r>
      <rPr>
        <b/>
        <sz val="12"/>
        <rFont val="Arial"/>
        <family val="2"/>
      </rPr>
      <t>FUENTE:</t>
    </r>
    <r>
      <rPr>
        <sz val="12"/>
        <rFont val="Arial"/>
        <family val="2"/>
      </rPr>
      <t xml:space="preserve"> Dirección Ejecutiva Regional de Chiriquí  y Técnicos a Nivel Nacional.</t>
    </r>
  </si>
  <si>
    <r>
      <rPr>
        <b/>
        <sz val="12"/>
        <rFont val="Arial"/>
        <family val="2"/>
      </rPr>
      <t>Fuente :</t>
    </r>
    <r>
      <rPr>
        <sz val="12"/>
        <rFont val="Arial"/>
        <family val="2"/>
      </rPr>
      <t xml:space="preserve"> Direcciones Ejecutivas Regionales y  Técnicos a nivel Nacional</t>
    </r>
  </si>
  <si>
    <t xml:space="preserve">2009/2010 </t>
  </si>
  <si>
    <t xml:space="preserve"> VERAGUAS</t>
  </si>
  <si>
    <t>COCLE</t>
  </si>
  <si>
    <t xml:space="preserve"> DARIÉN</t>
  </si>
  <si>
    <t>2017 /2018</t>
  </si>
  <si>
    <t>2018 /2019</t>
  </si>
  <si>
    <t>2019 /2020</t>
  </si>
  <si>
    <t xml:space="preserve">COLON </t>
  </si>
  <si>
    <t xml:space="preserve">                           PANAMÁ OESTE </t>
  </si>
  <si>
    <t xml:space="preserve"> PANAMÁ ESTE </t>
  </si>
  <si>
    <t xml:space="preserve">                            LOS SANTOS</t>
  </si>
  <si>
    <t xml:space="preserve"> COMARCAL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</si>
  <si>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Dirección Ejecutiva Regional de Chiriquí  y Técnicos a Nivel Nacional.</t>
    </r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</si>
  <si>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Dirección Ejecutiva Regional de Chiriquí  y Técnicos a Nivel Nacional.</t>
    </r>
  </si>
  <si>
    <r>
      <rPr>
        <b/>
        <sz val="11"/>
        <rFont val="Arial"/>
        <family val="2"/>
      </rPr>
      <t>NOTA</t>
    </r>
    <r>
      <rPr>
        <sz val="11"/>
        <rFont val="Arial"/>
        <family val="2"/>
      </rPr>
      <t>: Producción y rendimiento en quintales.</t>
    </r>
  </si>
  <si>
    <r>
      <rPr>
        <b/>
        <sz val="12"/>
        <rFont val="Arial"/>
        <family val="2"/>
      </rPr>
      <t>FUENTE:</t>
    </r>
    <r>
      <rPr>
        <sz val="12"/>
        <rFont val="Arial"/>
        <family val="2"/>
      </rPr>
      <t xml:space="preserve"> Dirección Nacional de Agricultura (Cifras estimadas).</t>
    </r>
  </si>
  <si>
    <r>
      <rPr>
        <b/>
        <sz val="12"/>
        <rFont val="Times New Roman"/>
        <family val="1"/>
      </rPr>
      <t>FUENTE:</t>
    </r>
    <r>
      <rPr>
        <sz val="12"/>
        <rFont val="Times New Roman"/>
        <family val="1"/>
      </rPr>
      <t xml:space="preserve"> Direcciones Ejecutivas Regionales y Técnicos a Nivel Nacional y Grupo de Agroexportadores No Tradicionales de Panamá</t>
    </r>
  </si>
</sst>
</file>

<file path=xl/styles.xml><?xml version="1.0" encoding="utf-8"?>
<styleSheet xmlns="http://schemas.openxmlformats.org/spreadsheetml/2006/main">
  <numFmts count="62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General_)"/>
    <numFmt numFmtId="189" formatCode="0.0"/>
    <numFmt numFmtId="190" formatCode="0.0000"/>
    <numFmt numFmtId="191" formatCode="0.000"/>
    <numFmt numFmtId="192" formatCode="0.00000"/>
    <numFmt numFmtId="193" formatCode="0.0000000"/>
    <numFmt numFmtId="194" formatCode="0.000000"/>
    <numFmt numFmtId="195" formatCode="#,##0.000;\-#,##0.000"/>
    <numFmt numFmtId="196" formatCode="#,##0.000"/>
    <numFmt numFmtId="197" formatCode="#,##0.0"/>
    <numFmt numFmtId="198" formatCode="&quot;B&quot;#,##0_);\(&quot;B&quot;#,##0\)"/>
    <numFmt numFmtId="199" formatCode="&quot;B&quot;#,##0_);[Red]\(&quot;B&quot;#,##0\)"/>
    <numFmt numFmtId="200" formatCode="&quot;B&quot;#,##0.00_);\(&quot;B&quot;#,##0.00\)"/>
    <numFmt numFmtId="201" formatCode="&quot;B&quot;#,##0.00_);[Red]\(&quot;B&quot;#,##0.00\)"/>
    <numFmt numFmtId="202" formatCode="_(&quot;B&quot;* #,##0_);_(&quot;B&quot;* \(#,##0\);_(&quot;B&quot;* &quot;-&quot;_);_(@_)"/>
    <numFmt numFmtId="203" formatCode="_(&quot;B&quot;* #,##0.00_);_(&quot;B&quot;* \(#,##0.00\);_(&quot;B&quot;* &quot;-&quot;??_);_(@_)"/>
    <numFmt numFmtId="204" formatCode="#,##0."/>
    <numFmt numFmtId="205" formatCode="#,##0.0000"/>
    <numFmt numFmtId="206" formatCode="_ * #,##0_ ;_ * \-#,##0_ ;_ * &quot;-&quot;??_ ;_ @_ "/>
    <numFmt numFmtId="207" formatCode="_ * #,##0.0_ ;_ * \-#,##0.0_ ;_ * &quot;-&quot;??_ ;_ @_ "/>
    <numFmt numFmtId="208" formatCode="0.00000000"/>
    <numFmt numFmtId="209" formatCode="#,##0.0;\-#,##0.0"/>
    <numFmt numFmtId="210" formatCode="#,##0.000_);\(#,##0.000\)"/>
    <numFmt numFmtId="211" formatCode="#,##0.0_);\(#,##0.0\)"/>
    <numFmt numFmtId="212" formatCode="#,##0.0\ _€;\-#,##0.0\ _€"/>
    <numFmt numFmtId="213" formatCode="#,##0.000\ _€;\-#,##0.000\ _€"/>
    <numFmt numFmtId="214" formatCode="#,##0.0000\ _€;\-#,##0.0000\ _€"/>
    <numFmt numFmtId="215" formatCode="#,##0.00_ ;\-#,##0.00\ "/>
    <numFmt numFmtId="216" formatCode="0_);\(0\)"/>
    <numFmt numFmtId="217" formatCode="#,##0.00_);\(#,##0.00\)"/>
  </numFmts>
  <fonts count="62"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8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.5"/>
      <color indexed="8"/>
      <name val="Arial"/>
      <family val="0"/>
    </font>
    <font>
      <sz val="1.5"/>
      <color indexed="8"/>
      <name val="Arial Rounded MT Bold"/>
      <family val="0"/>
    </font>
    <font>
      <sz val="1"/>
      <color indexed="8"/>
      <name val="Arial"/>
      <family val="0"/>
    </font>
    <font>
      <sz val="1"/>
      <color indexed="8"/>
      <name val="Arial Rounded MT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188" fontId="3" fillId="0" borderId="0">
      <alignment/>
      <protection/>
    </xf>
    <xf numFmtId="188" fontId="3" fillId="0" borderId="0">
      <alignment/>
      <protection/>
    </xf>
    <xf numFmtId="188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35">
    <xf numFmtId="0" fontId="0" fillId="0" borderId="0" xfId="0" applyAlignment="1">
      <alignment/>
    </xf>
    <xf numFmtId="188" fontId="7" fillId="0" borderId="0" xfId="55" applyFont="1" applyBorder="1" applyAlignment="1" applyProtection="1">
      <alignment horizontal="left"/>
      <protection/>
    </xf>
    <xf numFmtId="188" fontId="7" fillId="0" borderId="0" xfId="55" applyFont="1">
      <alignment/>
      <protection/>
    </xf>
    <xf numFmtId="37" fontId="7" fillId="0" borderId="0" xfId="55" applyNumberFormat="1" applyFont="1" applyBorder="1" applyProtection="1">
      <alignment/>
      <protection/>
    </xf>
    <xf numFmtId="188" fontId="8" fillId="0" borderId="0" xfId="55" applyFont="1">
      <alignment/>
      <protection/>
    </xf>
    <xf numFmtId="188" fontId="8" fillId="0" borderId="0" xfId="55" applyFont="1" applyBorder="1">
      <alignment/>
      <protection/>
    </xf>
    <xf numFmtId="188" fontId="4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88" fontId="5" fillId="0" borderId="0" xfId="0" applyNumberFormat="1" applyFont="1" applyBorder="1" applyAlignment="1" applyProtection="1">
      <alignment/>
      <protection/>
    </xf>
    <xf numFmtId="188" fontId="5" fillId="0" borderId="0" xfId="0" applyNumberFormat="1" applyFont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center"/>
      <protection/>
    </xf>
    <xf numFmtId="39" fontId="5" fillId="0" borderId="12" xfId="0" applyNumberFormat="1" applyFont="1" applyBorder="1" applyAlignment="1" applyProtection="1">
      <alignment horizontal="left"/>
      <protection/>
    </xf>
    <xf numFmtId="4" fontId="5" fillId="0" borderId="13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/>
      <protection/>
    </xf>
    <xf numFmtId="39" fontId="5" fillId="0" borderId="11" xfId="0" applyNumberFormat="1" applyFont="1" applyBorder="1" applyAlignment="1" applyProtection="1">
      <alignment horizontal="left"/>
      <protection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37" fontId="5" fillId="0" borderId="11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4" fontId="5" fillId="0" borderId="11" xfId="0" applyNumberFormat="1" applyFont="1" applyBorder="1" applyAlignment="1" applyProtection="1">
      <alignment horizontal="left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37" fontId="5" fillId="0" borderId="17" xfId="0" applyNumberFormat="1" applyFont="1" applyBorder="1" applyAlignment="1" applyProtection="1">
      <alignment horizontal="left"/>
      <protection/>
    </xf>
    <xf numFmtId="3" fontId="5" fillId="0" borderId="18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39" fontId="4" fillId="0" borderId="12" xfId="0" applyNumberFormat="1" applyFont="1" applyBorder="1" applyAlignment="1" applyProtection="1">
      <alignment horizontal="left"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left"/>
      <protection/>
    </xf>
    <xf numFmtId="4" fontId="4" fillId="0" borderId="15" xfId="0" applyNumberFormat="1" applyFont="1" applyBorder="1" applyAlignment="1">
      <alignment/>
    </xf>
    <xf numFmtId="37" fontId="4" fillId="0" borderId="11" xfId="0" applyNumberFormat="1" applyFont="1" applyBorder="1" applyAlignment="1" applyProtection="1">
      <alignment horizontal="left"/>
      <protection/>
    </xf>
    <xf numFmtId="3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left"/>
      <protection/>
    </xf>
    <xf numFmtId="3" fontId="4" fillId="0" borderId="18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188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9" fontId="5" fillId="0" borderId="23" xfId="0" applyNumberFormat="1" applyFont="1" applyBorder="1" applyAlignment="1" applyProtection="1">
      <alignment horizontal="left"/>
      <protection/>
    </xf>
    <xf numFmtId="0" fontId="5" fillId="0" borderId="24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5" fillId="0" borderId="25" xfId="0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39" fontId="4" fillId="0" borderId="23" xfId="0" applyNumberFormat="1" applyFont="1" applyBorder="1" applyAlignment="1" applyProtection="1">
      <alignment horizontal="left"/>
      <protection/>
    </xf>
    <xf numFmtId="4" fontId="4" fillId="0" borderId="26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7" xfId="0" applyNumberFormat="1" applyFont="1" applyBorder="1" applyAlignment="1">
      <alignment/>
    </xf>
    <xf numFmtId="4" fontId="4" fillId="0" borderId="0" xfId="0" applyNumberFormat="1" applyFont="1" applyBorder="1" applyAlignment="1" applyProtection="1">
      <alignment horizontal="right"/>
      <protection/>
    </xf>
    <xf numFmtId="4" fontId="14" fillId="0" borderId="20" xfId="0" applyNumberFormat="1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8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3" fillId="0" borderId="29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4" fontId="0" fillId="0" borderId="20" xfId="0" applyNumberFormat="1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4" fontId="13" fillId="0" borderId="1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0" fillId="0" borderId="20" xfId="0" applyFont="1" applyBorder="1" applyAlignment="1" applyProtection="1">
      <alignment horizontal="left"/>
      <protection/>
    </xf>
    <xf numFmtId="4" fontId="0" fillId="0" borderId="20" xfId="0" applyNumberFormat="1" applyFont="1" applyBorder="1" applyAlignment="1">
      <alignment horizontal="right"/>
    </xf>
    <xf numFmtId="0" fontId="0" fillId="0" borderId="22" xfId="0" applyFont="1" applyBorder="1" applyAlignment="1" applyProtection="1">
      <alignment horizontal="left"/>
      <protection/>
    </xf>
    <xf numFmtId="39" fontId="6" fillId="0" borderId="0" xfId="0" applyNumberFormat="1" applyFont="1" applyBorder="1" applyAlignment="1" applyProtection="1">
      <alignment horizontal="right"/>
      <protection/>
    </xf>
    <xf numFmtId="188" fontId="0" fillId="0" borderId="20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 applyProtection="1">
      <alignment horizontal="right"/>
      <protection/>
    </xf>
    <xf numFmtId="188" fontId="0" fillId="0" borderId="22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left" indent="1"/>
      <protection/>
    </xf>
    <xf numFmtId="37" fontId="0" fillId="0" borderId="0" xfId="0" applyNumberFormat="1" applyFont="1" applyBorder="1" applyAlignment="1" applyProtection="1">
      <alignment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0" fontId="0" fillId="0" borderId="31" xfId="0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3" fillId="0" borderId="21" xfId="0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2" xfId="0" applyNumberFormat="1" applyBorder="1" applyAlignment="1">
      <alignment/>
    </xf>
    <xf numFmtId="2" fontId="0" fillId="0" borderId="31" xfId="0" applyNumberForma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13" fillId="0" borderId="36" xfId="0" applyNumberFormat="1" applyFont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6" fillId="0" borderId="10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15" fillId="0" borderId="10" xfId="0" applyFont="1" applyFill="1" applyBorder="1" applyAlignment="1">
      <alignment/>
    </xf>
    <xf numFmtId="0" fontId="6" fillId="0" borderId="36" xfId="0" applyFont="1" applyFill="1" applyBorder="1" applyAlignment="1" applyProtection="1">
      <alignment horizontal="center"/>
      <protection/>
    </xf>
    <xf numFmtId="0" fontId="17" fillId="0" borderId="32" xfId="0" applyFont="1" applyBorder="1" applyAlignment="1">
      <alignment/>
    </xf>
    <xf numFmtId="2" fontId="17" fillId="0" borderId="32" xfId="0" applyNumberFormat="1" applyFont="1" applyBorder="1" applyAlignment="1">
      <alignment/>
    </xf>
    <xf numFmtId="2" fontId="17" fillId="0" borderId="31" xfId="0" applyNumberFormat="1" applyFont="1" applyBorder="1" applyAlignment="1">
      <alignment/>
    </xf>
    <xf numFmtId="0" fontId="6" fillId="0" borderId="29" xfId="0" applyFont="1" applyBorder="1" applyAlignment="1" applyProtection="1">
      <alignment horizontal="center"/>
      <protection/>
    </xf>
    <xf numFmtId="0" fontId="17" fillId="0" borderId="35" xfId="0" applyFont="1" applyBorder="1" applyAlignment="1">
      <alignment/>
    </xf>
    <xf numFmtId="0" fontId="13" fillId="0" borderId="38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188" fontId="3" fillId="0" borderId="0" xfId="56">
      <alignment/>
      <protection/>
    </xf>
    <xf numFmtId="188" fontId="3" fillId="0" borderId="0" xfId="54" applyBorder="1">
      <alignment/>
      <protection/>
    </xf>
    <xf numFmtId="188" fontId="3" fillId="0" borderId="0" xfId="54">
      <alignment/>
      <protection/>
    </xf>
    <xf numFmtId="188" fontId="0" fillId="0" borderId="0" xfId="55" applyFont="1">
      <alignment/>
      <protection/>
    </xf>
    <xf numFmtId="188" fontId="0" fillId="0" borderId="0" xfId="55" applyFont="1" applyBorder="1" applyAlignment="1" applyProtection="1">
      <alignment horizontal="left"/>
      <protection/>
    </xf>
    <xf numFmtId="206" fontId="0" fillId="0" borderId="21" xfId="49" applyNumberFormat="1" applyFont="1" applyBorder="1" applyAlignment="1">
      <alignment horizontal="right"/>
    </xf>
    <xf numFmtId="206" fontId="0" fillId="0" borderId="20" xfId="49" applyNumberFormat="1" applyFont="1" applyBorder="1" applyAlignment="1">
      <alignment horizontal="right"/>
    </xf>
    <xf numFmtId="206" fontId="0" fillId="0" borderId="22" xfId="49" applyNumberFormat="1" applyFont="1" applyBorder="1" applyAlignment="1">
      <alignment horizontal="right"/>
    </xf>
    <xf numFmtId="206" fontId="0" fillId="0" borderId="14" xfId="49" applyNumberFormat="1" applyFont="1" applyBorder="1" applyAlignment="1">
      <alignment horizontal="right"/>
    </xf>
    <xf numFmtId="206" fontId="0" fillId="0" borderId="16" xfId="49" applyNumberFormat="1" applyFont="1" applyBorder="1" applyAlignment="1">
      <alignment horizontal="right"/>
    </xf>
    <xf numFmtId="206" fontId="0" fillId="0" borderId="19" xfId="49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188" fontId="0" fillId="0" borderId="0" xfId="54" applyFont="1" applyBorder="1">
      <alignment/>
      <protection/>
    </xf>
    <xf numFmtId="188" fontId="0" fillId="0" borderId="0" xfId="54" applyFont="1">
      <alignment/>
      <protection/>
    </xf>
    <xf numFmtId="188" fontId="0" fillId="0" borderId="0" xfId="54" applyNumberFormat="1" applyFont="1" applyAlignment="1" applyProtection="1">
      <alignment horizontal="left"/>
      <protection/>
    </xf>
    <xf numFmtId="188" fontId="0" fillId="0" borderId="0" xfId="54" applyNumberFormat="1" applyFont="1" applyBorder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/>
      <protection/>
    </xf>
    <xf numFmtId="188" fontId="3" fillId="0" borderId="0" xfId="56" applyBorder="1">
      <alignment/>
      <protection/>
    </xf>
    <xf numFmtId="188" fontId="0" fillId="0" borderId="0" xfId="56" applyFont="1">
      <alignment/>
      <protection/>
    </xf>
    <xf numFmtId="39" fontId="0" fillId="0" borderId="0" xfId="56" applyNumberFormat="1" applyFont="1" applyBorder="1" applyProtection="1">
      <alignment/>
      <protection/>
    </xf>
    <xf numFmtId="39" fontId="0" fillId="0" borderId="21" xfId="56" applyNumberFormat="1" applyFont="1" applyBorder="1" applyProtection="1">
      <alignment/>
      <protection/>
    </xf>
    <xf numFmtId="188" fontId="0" fillId="0" borderId="20" xfId="56" applyFont="1" applyBorder="1" applyAlignment="1" applyProtection="1">
      <alignment horizontal="left"/>
      <protection/>
    </xf>
    <xf numFmtId="39" fontId="0" fillId="0" borderId="20" xfId="56" applyNumberFormat="1" applyFont="1" applyBorder="1" applyProtection="1">
      <alignment/>
      <protection/>
    </xf>
    <xf numFmtId="39" fontId="0" fillId="0" borderId="39" xfId="56" applyNumberFormat="1" applyFont="1" applyBorder="1">
      <alignment/>
      <protection/>
    </xf>
    <xf numFmtId="3" fontId="0" fillId="0" borderId="20" xfId="56" applyNumberFormat="1" applyFont="1" applyBorder="1" applyAlignment="1" applyProtection="1">
      <alignment horizontal="left"/>
      <protection/>
    </xf>
    <xf numFmtId="3" fontId="0" fillId="0" borderId="0" xfId="56" applyNumberFormat="1" applyFont="1" applyBorder="1" applyProtection="1">
      <alignment/>
      <protection/>
    </xf>
    <xf numFmtId="188" fontId="0" fillId="0" borderId="22" xfId="56" applyFont="1" applyBorder="1" applyAlignment="1" applyProtection="1">
      <alignment horizontal="left"/>
      <protection/>
    </xf>
    <xf numFmtId="37" fontId="0" fillId="0" borderId="40" xfId="56" applyNumberFormat="1" applyFont="1" applyBorder="1" applyProtection="1">
      <alignment/>
      <protection/>
    </xf>
    <xf numFmtId="37" fontId="0" fillId="0" borderId="0" xfId="56" applyNumberFormat="1" applyFont="1" applyBorder="1" applyProtection="1">
      <alignment/>
      <protection/>
    </xf>
    <xf numFmtId="4" fontId="0" fillId="0" borderId="0" xfId="56" applyNumberFormat="1" applyFont="1" applyBorder="1" applyProtection="1">
      <alignment/>
      <protection/>
    </xf>
    <xf numFmtId="188" fontId="0" fillId="0" borderId="0" xfId="56" applyFont="1" applyBorder="1">
      <alignment/>
      <protection/>
    </xf>
    <xf numFmtId="188" fontId="0" fillId="0" borderId="0" xfId="56" applyFont="1" applyAlignment="1" applyProtection="1">
      <alignment horizontal="left"/>
      <protection/>
    </xf>
    <xf numFmtId="0" fontId="0" fillId="0" borderId="20" xfId="0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39" fontId="0" fillId="0" borderId="20" xfId="56" applyNumberFormat="1" applyFont="1" applyBorder="1">
      <alignment/>
      <protection/>
    </xf>
    <xf numFmtId="0" fontId="0" fillId="0" borderId="22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17" fillId="0" borderId="0" xfId="0" applyFont="1" applyAlignment="1">
      <alignment/>
    </xf>
    <xf numFmtId="188" fontId="15" fillId="0" borderId="0" xfId="55" applyFont="1" applyBorder="1" applyAlignment="1" applyProtection="1">
      <alignment horizontal="center"/>
      <protection/>
    </xf>
    <xf numFmtId="39" fontId="17" fillId="0" borderId="11" xfId="55" applyNumberFormat="1" applyFont="1" applyBorder="1" applyProtection="1">
      <alignment/>
      <protection/>
    </xf>
    <xf numFmtId="3" fontId="17" fillId="0" borderId="11" xfId="55" applyNumberFormat="1" applyFont="1" applyBorder="1">
      <alignment/>
      <protection/>
    </xf>
    <xf numFmtId="3" fontId="17" fillId="0" borderId="41" xfId="55" applyNumberFormat="1" applyFont="1" applyBorder="1">
      <alignment/>
      <protection/>
    </xf>
    <xf numFmtId="39" fontId="17" fillId="0" borderId="0" xfId="55" applyNumberFormat="1" applyFont="1" applyBorder="1" applyProtection="1">
      <alignment/>
      <protection/>
    </xf>
    <xf numFmtId="39" fontId="17" fillId="0" borderId="20" xfId="55" applyNumberFormat="1" applyFont="1" applyBorder="1" applyProtection="1">
      <alignment/>
      <protection/>
    </xf>
    <xf numFmtId="39" fontId="17" fillId="0" borderId="20" xfId="55" applyNumberFormat="1" applyFont="1" applyFill="1" applyBorder="1">
      <alignment/>
      <protection/>
    </xf>
    <xf numFmtId="4" fontId="17" fillId="0" borderId="20" xfId="0" applyNumberFormat="1" applyFont="1" applyBorder="1" applyAlignment="1">
      <alignment/>
    </xf>
    <xf numFmtId="3" fontId="17" fillId="0" borderId="11" xfId="55" applyNumberFormat="1" applyFont="1" applyBorder="1" applyProtection="1">
      <alignment/>
      <protection/>
    </xf>
    <xf numFmtId="3" fontId="17" fillId="0" borderId="0" xfId="55" applyNumberFormat="1" applyFont="1" applyBorder="1" applyProtection="1">
      <alignment/>
      <protection/>
    </xf>
    <xf numFmtId="3" fontId="17" fillId="0" borderId="20" xfId="55" applyNumberFormat="1" applyFont="1" applyBorder="1" applyProtection="1">
      <alignment/>
      <protection/>
    </xf>
    <xf numFmtId="4" fontId="17" fillId="0" borderId="11" xfId="55" applyNumberFormat="1" applyFont="1" applyBorder="1">
      <alignment/>
      <protection/>
    </xf>
    <xf numFmtId="4" fontId="17" fillId="0" borderId="41" xfId="55" applyNumberFormat="1" applyFont="1" applyBorder="1">
      <alignment/>
      <protection/>
    </xf>
    <xf numFmtId="39" fontId="17" fillId="0" borderId="20" xfId="55" applyNumberFormat="1" applyFont="1" applyBorder="1" applyAlignment="1" applyProtection="1">
      <alignment horizontal="right"/>
      <protection/>
    </xf>
    <xf numFmtId="37" fontId="17" fillId="0" borderId="17" xfId="55" applyNumberFormat="1" applyFont="1" applyBorder="1" applyProtection="1">
      <alignment/>
      <protection/>
    </xf>
    <xf numFmtId="3" fontId="17" fillId="0" borderId="17" xfId="55" applyNumberFormat="1" applyFont="1" applyBorder="1">
      <alignment/>
      <protection/>
    </xf>
    <xf numFmtId="3" fontId="17" fillId="0" borderId="42" xfId="55" applyNumberFormat="1" applyFont="1" applyBorder="1">
      <alignment/>
      <protection/>
    </xf>
    <xf numFmtId="37" fontId="17" fillId="0" borderId="40" xfId="55" applyNumberFormat="1" applyFont="1" applyBorder="1" applyProtection="1">
      <alignment/>
      <protection/>
    </xf>
    <xf numFmtId="37" fontId="17" fillId="0" borderId="22" xfId="55" applyNumberFormat="1" applyFont="1" applyBorder="1" applyProtection="1">
      <alignment/>
      <protection/>
    </xf>
    <xf numFmtId="39" fontId="17" fillId="0" borderId="20" xfId="0" applyNumberFormat="1" applyFont="1" applyFill="1" applyBorder="1" applyAlignment="1">
      <alignment/>
    </xf>
    <xf numFmtId="39" fontId="17" fillId="0" borderId="39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188" fontId="17" fillId="0" borderId="11" xfId="55" applyFont="1" applyBorder="1" applyAlignment="1" applyProtection="1">
      <alignment horizontal="left"/>
      <protection/>
    </xf>
    <xf numFmtId="3" fontId="17" fillId="0" borderId="11" xfId="55" applyNumberFormat="1" applyFont="1" applyBorder="1" applyAlignment="1" applyProtection="1">
      <alignment horizontal="left"/>
      <protection/>
    </xf>
    <xf numFmtId="188" fontId="17" fillId="0" borderId="17" xfId="55" applyFont="1" applyBorder="1" applyAlignment="1" applyProtection="1">
      <alignment horizontal="left"/>
      <protection/>
    </xf>
    <xf numFmtId="188" fontId="17" fillId="0" borderId="0" xfId="55" applyFont="1" applyBorder="1" applyAlignment="1" applyProtection="1">
      <alignment horizontal="left"/>
      <protection/>
    </xf>
    <xf numFmtId="188" fontId="17" fillId="0" borderId="0" xfId="55" applyFont="1">
      <alignment/>
      <protection/>
    </xf>
    <xf numFmtId="37" fontId="17" fillId="0" borderId="0" xfId="55" applyNumberFormat="1" applyFont="1" applyBorder="1" applyProtection="1">
      <alignment/>
      <protection/>
    </xf>
    <xf numFmtId="188" fontId="17" fillId="0" borderId="0" xfId="55" applyFont="1" applyBorder="1">
      <alignment/>
      <protection/>
    </xf>
    <xf numFmtId="0" fontId="17" fillId="0" borderId="0" xfId="0" applyFont="1" applyBorder="1" applyAlignment="1">
      <alignment/>
    </xf>
    <xf numFmtId="3" fontId="15" fillId="0" borderId="0" xfId="55" applyNumberFormat="1" applyFont="1" applyBorder="1" applyAlignment="1">
      <alignment horizontal="center"/>
      <protection/>
    </xf>
    <xf numFmtId="188" fontId="15" fillId="0" borderId="0" xfId="55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188" fontId="11" fillId="33" borderId="10" xfId="56" applyFont="1" applyFill="1" applyBorder="1" applyAlignment="1" applyProtection="1">
      <alignment horizontal="center" vertical="center"/>
      <protection/>
    </xf>
    <xf numFmtId="188" fontId="11" fillId="33" borderId="21" xfId="56" applyFont="1" applyFill="1" applyBorder="1" applyAlignment="1" applyProtection="1">
      <alignment horizontal="center" vertical="center"/>
      <protection/>
    </xf>
    <xf numFmtId="188" fontId="11" fillId="33" borderId="38" xfId="56" applyFont="1" applyFill="1" applyBorder="1" applyAlignment="1" applyProtection="1">
      <alignment horizontal="center" vertical="center"/>
      <protection/>
    </xf>
    <xf numFmtId="188" fontId="11" fillId="33" borderId="36" xfId="56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Border="1" applyAlignment="1">
      <alignment horizontal="left"/>
    </xf>
    <xf numFmtId="3" fontId="0" fillId="0" borderId="20" xfId="0" applyNumberFormat="1" applyBorder="1" applyAlignment="1">
      <alignment/>
    </xf>
    <xf numFmtId="188" fontId="11" fillId="0" borderId="20" xfId="56" applyFont="1" applyFill="1" applyBorder="1" applyAlignment="1" applyProtection="1">
      <alignment horizontal="center"/>
      <protection/>
    </xf>
    <xf numFmtId="188" fontId="11" fillId="0" borderId="21" xfId="56" applyFont="1" applyFill="1" applyBorder="1" applyAlignment="1" applyProtection="1">
      <alignment horizontal="left"/>
      <protection/>
    </xf>
    <xf numFmtId="39" fontId="11" fillId="0" borderId="21" xfId="56" applyNumberFormat="1" applyFont="1" applyFill="1" applyBorder="1" applyProtection="1">
      <alignment/>
      <protection/>
    </xf>
    <xf numFmtId="188" fontId="11" fillId="0" borderId="20" xfId="56" applyFont="1" applyFill="1" applyBorder="1" applyAlignment="1" applyProtection="1">
      <alignment horizontal="left"/>
      <protection/>
    </xf>
    <xf numFmtId="39" fontId="11" fillId="0" borderId="20" xfId="56" applyNumberFormat="1" applyFont="1" applyFill="1" applyBorder="1" applyProtection="1">
      <alignment/>
      <protection/>
    </xf>
    <xf numFmtId="188" fontId="11" fillId="0" borderId="22" xfId="56" applyFont="1" applyFill="1" applyBorder="1" applyAlignment="1" applyProtection="1">
      <alignment horizontal="center"/>
      <protection/>
    </xf>
    <xf numFmtId="188" fontId="11" fillId="0" borderId="22" xfId="56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37" fontId="0" fillId="0" borderId="22" xfId="56" applyNumberFormat="1" applyFont="1" applyBorder="1">
      <alignment/>
      <protection/>
    </xf>
    <xf numFmtId="37" fontId="11" fillId="0" borderId="22" xfId="56" applyNumberFormat="1" applyFont="1" applyFill="1" applyBorder="1" applyProtection="1">
      <alignment/>
      <protection/>
    </xf>
    <xf numFmtId="37" fontId="0" fillId="0" borderId="22" xfId="0" applyNumberFormat="1" applyFont="1" applyBorder="1" applyAlignment="1">
      <alignment/>
    </xf>
    <xf numFmtId="37" fontId="17" fillId="0" borderId="22" xfId="0" applyNumberFormat="1" applyFont="1" applyBorder="1" applyAlignment="1">
      <alignment/>
    </xf>
    <xf numFmtId="37" fontId="17" fillId="0" borderId="22" xfId="0" applyNumberFormat="1" applyFont="1" applyFill="1" applyBorder="1" applyAlignment="1">
      <alignment/>
    </xf>
    <xf numFmtId="37" fontId="17" fillId="0" borderId="43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37" fontId="0" fillId="0" borderId="22" xfId="49" applyNumberFormat="1" applyFont="1" applyBorder="1" applyAlignment="1">
      <alignment horizontal="right"/>
    </xf>
    <xf numFmtId="37" fontId="0" fillId="0" borderId="22" xfId="56" applyNumberFormat="1" applyFont="1" applyBorder="1" applyProtection="1">
      <alignment/>
      <protection/>
    </xf>
    <xf numFmtId="37" fontId="0" fillId="0" borderId="43" xfId="56" applyNumberFormat="1" applyFont="1" applyBorder="1">
      <alignment/>
      <protection/>
    </xf>
    <xf numFmtId="0" fontId="0" fillId="0" borderId="22" xfId="0" applyFont="1" applyBorder="1" applyAlignment="1">
      <alignment horizontal="center"/>
    </xf>
    <xf numFmtId="188" fontId="17" fillId="0" borderId="24" xfId="55" applyFont="1" applyBorder="1" applyAlignment="1" applyProtection="1">
      <alignment horizontal="center"/>
      <protection/>
    </xf>
    <xf numFmtId="3" fontId="17" fillId="0" borderId="24" xfId="55" applyNumberFormat="1" applyFont="1" applyBorder="1" applyAlignment="1" applyProtection="1">
      <alignment horizontal="center"/>
      <protection/>
    </xf>
    <xf numFmtId="188" fontId="17" fillId="0" borderId="25" xfId="55" applyFont="1" applyBorder="1" applyAlignment="1">
      <alignment horizontal="center"/>
      <protection/>
    </xf>
    <xf numFmtId="188" fontId="0" fillId="0" borderId="20" xfId="56" applyFont="1" applyBorder="1" applyAlignment="1">
      <alignment horizontal="center"/>
      <protection/>
    </xf>
    <xf numFmtId="188" fontId="0" fillId="0" borderId="20" xfId="56" applyFont="1" applyBorder="1" applyAlignment="1" applyProtection="1">
      <alignment horizontal="center"/>
      <protection/>
    </xf>
    <xf numFmtId="3" fontId="0" fillId="0" borderId="20" xfId="56" applyNumberFormat="1" applyFont="1" applyBorder="1" applyAlignment="1" applyProtection="1">
      <alignment horizontal="center"/>
      <protection/>
    </xf>
    <xf numFmtId="188" fontId="0" fillId="0" borderId="22" xfId="56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188" fontId="0" fillId="0" borderId="20" xfId="0" applyNumberFormat="1" applyFont="1" applyBorder="1" applyAlignment="1" applyProtection="1">
      <alignment horizontal="center"/>
      <protection/>
    </xf>
    <xf numFmtId="4" fontId="17" fillId="0" borderId="39" xfId="0" applyNumberFormat="1" applyFont="1" applyBorder="1" applyAlignment="1">
      <alignment/>
    </xf>
    <xf numFmtId="37" fontId="17" fillId="0" borderId="43" xfId="0" applyNumberFormat="1" applyFont="1" applyBorder="1" applyAlignment="1">
      <alignment/>
    </xf>
    <xf numFmtId="0" fontId="17" fillId="0" borderId="0" xfId="0" applyFont="1" applyAlignment="1">
      <alignment/>
    </xf>
    <xf numFmtId="188" fontId="59" fillId="0" borderId="20" xfId="0" applyNumberFormat="1" applyFont="1" applyBorder="1" applyAlignment="1" applyProtection="1">
      <alignment horizontal="left"/>
      <protection/>
    </xf>
    <xf numFmtId="39" fontId="59" fillId="0" borderId="11" xfId="0" applyNumberFormat="1" applyFont="1" applyBorder="1" applyAlignment="1" applyProtection="1">
      <alignment/>
      <protection/>
    </xf>
    <xf numFmtId="3" fontId="59" fillId="0" borderId="11" xfId="0" applyNumberFormat="1" applyFont="1" applyBorder="1" applyAlignment="1">
      <alignment horizontal="right"/>
    </xf>
    <xf numFmtId="4" fontId="59" fillId="0" borderId="27" xfId="0" applyNumberFormat="1" applyFont="1" applyBorder="1" applyAlignment="1">
      <alignment horizontal="right"/>
    </xf>
    <xf numFmtId="4" fontId="59" fillId="0" borderId="20" xfId="0" applyNumberFormat="1" applyFont="1" applyBorder="1" applyAlignment="1">
      <alignment horizontal="right"/>
    </xf>
    <xf numFmtId="4" fontId="59" fillId="0" borderId="16" xfId="0" applyNumberFormat="1" applyFont="1" applyFill="1" applyBorder="1" applyAlignment="1">
      <alignment horizontal="right"/>
    </xf>
    <xf numFmtId="4" fontId="59" fillId="0" borderId="20" xfId="0" applyNumberFormat="1" applyFont="1" applyFill="1" applyBorder="1" applyAlignment="1">
      <alignment horizontal="right"/>
    </xf>
    <xf numFmtId="3" fontId="59" fillId="0" borderId="21" xfId="0" applyNumberFormat="1" applyFont="1" applyBorder="1" applyAlignment="1">
      <alignment/>
    </xf>
    <xf numFmtId="0" fontId="59" fillId="0" borderId="0" xfId="0" applyFont="1" applyAlignment="1">
      <alignment/>
    </xf>
    <xf numFmtId="4" fontId="59" fillId="0" borderId="20" xfId="0" applyNumberFormat="1" applyFont="1" applyBorder="1" applyAlignment="1">
      <alignment/>
    </xf>
    <xf numFmtId="3" fontId="59" fillId="0" borderId="20" xfId="0" applyNumberFormat="1" applyFont="1" applyBorder="1" applyAlignment="1">
      <alignment/>
    </xf>
    <xf numFmtId="3" fontId="59" fillId="0" borderId="27" xfId="0" applyNumberFormat="1" applyFont="1" applyBorder="1" applyAlignment="1">
      <alignment horizontal="right"/>
    </xf>
    <xf numFmtId="3" fontId="59" fillId="0" borderId="20" xfId="0" applyNumberFormat="1" applyFont="1" applyBorder="1" applyAlignment="1">
      <alignment horizontal="right"/>
    </xf>
    <xf numFmtId="39" fontId="59" fillId="0" borderId="11" xfId="0" applyNumberFormat="1" applyFont="1" applyBorder="1" applyAlignment="1" applyProtection="1">
      <alignment horizontal="right"/>
      <protection/>
    </xf>
    <xf numFmtId="39" fontId="59" fillId="0" borderId="27" xfId="0" applyNumberFormat="1" applyFont="1" applyBorder="1" applyAlignment="1" applyProtection="1">
      <alignment horizontal="right"/>
      <protection/>
    </xf>
    <xf numFmtId="39" fontId="59" fillId="0" borderId="20" xfId="0" applyNumberFormat="1" applyFont="1" applyBorder="1" applyAlignment="1" applyProtection="1">
      <alignment horizontal="right"/>
      <protection/>
    </xf>
    <xf numFmtId="4" fontId="59" fillId="0" borderId="20" xfId="0" applyNumberFormat="1" applyFont="1" applyBorder="1" applyAlignment="1" applyProtection="1">
      <alignment horizontal="right"/>
      <protection/>
    </xf>
    <xf numFmtId="188" fontId="59" fillId="0" borderId="22" xfId="0" applyNumberFormat="1" applyFont="1" applyBorder="1" applyAlignment="1" applyProtection="1">
      <alignment horizontal="left"/>
      <protection/>
    </xf>
    <xf numFmtId="37" fontId="59" fillId="0" borderId="17" xfId="0" applyNumberFormat="1" applyFont="1" applyBorder="1" applyAlignment="1" applyProtection="1">
      <alignment/>
      <protection/>
    </xf>
    <xf numFmtId="3" fontId="59" fillId="0" borderId="17" xfId="0" applyNumberFormat="1" applyFont="1" applyBorder="1" applyAlignment="1">
      <alignment horizontal="right"/>
    </xf>
    <xf numFmtId="3" fontId="59" fillId="0" borderId="28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/>
    </xf>
    <xf numFmtId="3" fontId="59" fillId="0" borderId="22" xfId="0" applyNumberFormat="1" applyFont="1" applyFill="1" applyBorder="1" applyAlignment="1">
      <alignment horizontal="right"/>
    </xf>
    <xf numFmtId="37" fontId="59" fillId="0" borderId="11" xfId="0" applyNumberFormat="1" applyFont="1" applyBorder="1" applyAlignment="1" applyProtection="1">
      <alignment/>
      <protection/>
    </xf>
    <xf numFmtId="206" fontId="59" fillId="0" borderId="14" xfId="49" applyNumberFormat="1" applyFont="1" applyBorder="1" applyAlignment="1">
      <alignment horizontal="right"/>
    </xf>
    <xf numFmtId="206" fontId="59" fillId="0" borderId="16" xfId="49" applyNumberFormat="1" applyFont="1" applyBorder="1" applyAlignment="1">
      <alignment horizontal="right"/>
    </xf>
    <xf numFmtId="0" fontId="59" fillId="0" borderId="20" xfId="0" applyFont="1" applyBorder="1" applyAlignment="1">
      <alignment/>
    </xf>
    <xf numFmtId="206" fontId="59" fillId="0" borderId="19" xfId="49" applyNumberFormat="1" applyFont="1" applyBorder="1" applyAlignment="1">
      <alignment horizontal="right"/>
    </xf>
    <xf numFmtId="4" fontId="59" fillId="0" borderId="22" xfId="0" applyNumberFormat="1" applyFont="1" applyFill="1" applyBorder="1" applyAlignment="1">
      <alignment horizontal="right"/>
    </xf>
    <xf numFmtId="0" fontId="59" fillId="0" borderId="22" xfId="0" applyFont="1" applyBorder="1" applyAlignment="1">
      <alignment/>
    </xf>
    <xf numFmtId="0" fontId="59" fillId="0" borderId="20" xfId="0" applyFont="1" applyBorder="1" applyAlignment="1">
      <alignment horizontal="center"/>
    </xf>
    <xf numFmtId="4" fontId="59" fillId="0" borderId="20" xfId="0" applyNumberFormat="1" applyFont="1" applyBorder="1" applyAlignment="1">
      <alignment horizontal="left"/>
    </xf>
    <xf numFmtId="4" fontId="59" fillId="0" borderId="21" xfId="0" applyNumberFormat="1" applyFont="1" applyFill="1" applyBorder="1" applyAlignment="1">
      <alignment/>
    </xf>
    <xf numFmtId="0" fontId="59" fillId="0" borderId="20" xfId="0" applyFont="1" applyBorder="1" applyAlignment="1" applyProtection="1">
      <alignment horizontal="center"/>
      <protection/>
    </xf>
    <xf numFmtId="0" fontId="59" fillId="0" borderId="20" xfId="0" applyFont="1" applyBorder="1" applyAlignment="1" applyProtection="1">
      <alignment horizontal="left"/>
      <protection/>
    </xf>
    <xf numFmtId="0" fontId="59" fillId="0" borderId="22" xfId="0" applyFont="1" applyBorder="1" applyAlignment="1">
      <alignment horizontal="center"/>
    </xf>
    <xf numFmtId="0" fontId="59" fillId="0" borderId="22" xfId="0" applyFont="1" applyBorder="1" applyAlignment="1" applyProtection="1">
      <alignment horizontal="left"/>
      <protection/>
    </xf>
    <xf numFmtId="188" fontId="12" fillId="0" borderId="0" xfId="55" applyFont="1" applyBorder="1" applyAlignment="1" applyProtection="1">
      <alignment horizontal="left"/>
      <protection/>
    </xf>
    <xf numFmtId="188" fontId="12" fillId="0" borderId="0" xfId="55" applyFont="1">
      <alignment/>
      <protection/>
    </xf>
    <xf numFmtId="188" fontId="12" fillId="0" borderId="0" xfId="55" applyFont="1" applyBorder="1">
      <alignment/>
      <protection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left"/>
    </xf>
    <xf numFmtId="188" fontId="59" fillId="0" borderId="20" xfId="0" applyNumberFormat="1" applyFont="1" applyBorder="1" applyAlignment="1" applyProtection="1">
      <alignment horizontal="center"/>
      <protection/>
    </xf>
    <xf numFmtId="188" fontId="3" fillId="0" borderId="0" xfId="54" applyFont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59" fillId="0" borderId="21" xfId="0" applyFont="1" applyBorder="1" applyAlignment="1">
      <alignment/>
    </xf>
    <xf numFmtId="188" fontId="17" fillId="0" borderId="0" xfId="55" applyFont="1" applyBorder="1" applyAlignment="1">
      <alignment/>
      <protection/>
    </xf>
    <xf numFmtId="0" fontId="17" fillId="34" borderId="0" xfId="0" applyFont="1" applyFill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0" fontId="17" fillId="34" borderId="0" xfId="0" applyFont="1" applyFill="1" applyAlignment="1">
      <alignment/>
    </xf>
    <xf numFmtId="188" fontId="17" fillId="0" borderId="24" xfId="55" applyFont="1" applyBorder="1" applyAlignment="1">
      <alignment horizontal="center"/>
      <protection/>
    </xf>
    <xf numFmtId="188" fontId="15" fillId="33" borderId="44" xfId="55" applyFont="1" applyFill="1" applyBorder="1" applyAlignment="1" applyProtection="1">
      <alignment horizontal="center" vertical="center"/>
      <protection/>
    </xf>
    <xf numFmtId="3" fontId="15" fillId="33" borderId="44" xfId="55" applyNumberFormat="1" applyFont="1" applyFill="1" applyBorder="1" applyAlignment="1">
      <alignment horizontal="center" vertical="center"/>
      <protection/>
    </xf>
    <xf numFmtId="188" fontId="15" fillId="0" borderId="44" xfId="55" applyFont="1" applyBorder="1" applyAlignment="1" applyProtection="1">
      <alignment horizontal="left"/>
      <protection/>
    </xf>
    <xf numFmtId="39" fontId="15" fillId="0" borderId="44" xfId="55" applyNumberFormat="1" applyFont="1" applyBorder="1" applyProtection="1">
      <alignment/>
      <protection/>
    </xf>
    <xf numFmtId="3" fontId="15" fillId="0" borderId="44" xfId="55" applyNumberFormat="1" applyFont="1" applyBorder="1" applyAlignment="1" applyProtection="1">
      <alignment horizontal="left"/>
      <protection/>
    </xf>
    <xf numFmtId="37" fontId="15" fillId="0" borderId="44" xfId="55" applyNumberFormat="1" applyFont="1" applyBorder="1" applyProtection="1">
      <alignment/>
      <protection/>
    </xf>
    <xf numFmtId="188" fontId="17" fillId="0" borderId="44" xfId="55" applyFont="1" applyBorder="1" applyAlignment="1" applyProtection="1">
      <alignment horizontal="left"/>
      <protection/>
    </xf>
    <xf numFmtId="39" fontId="17" fillId="0" borderId="44" xfId="55" applyNumberFormat="1" applyFont="1" applyBorder="1" applyProtection="1">
      <alignment/>
      <protection/>
    </xf>
    <xf numFmtId="3" fontId="17" fillId="0" borderId="44" xfId="55" applyNumberFormat="1" applyFont="1" applyBorder="1">
      <alignment/>
      <protection/>
    </xf>
    <xf numFmtId="4" fontId="17" fillId="0" borderId="44" xfId="55" applyNumberFormat="1" applyFont="1" applyBorder="1">
      <alignment/>
      <protection/>
    </xf>
    <xf numFmtId="39" fontId="17" fillId="0" borderId="44" xfId="55" applyNumberFormat="1" applyFont="1" applyBorder="1">
      <alignment/>
      <protection/>
    </xf>
    <xf numFmtId="39" fontId="17" fillId="0" borderId="44" xfId="55" applyNumberFormat="1" applyFont="1" applyFill="1" applyBorder="1">
      <alignment/>
      <protection/>
    </xf>
    <xf numFmtId="187" fontId="17" fillId="0" borderId="44" xfId="49" applyNumberFormat="1" applyFont="1" applyFill="1" applyBorder="1" applyAlignment="1">
      <alignment horizontal="right"/>
    </xf>
    <xf numFmtId="4" fontId="17" fillId="0" borderId="44" xfId="0" applyNumberFormat="1" applyFont="1" applyBorder="1" applyAlignment="1">
      <alignment/>
    </xf>
    <xf numFmtId="4" fontId="17" fillId="0" borderId="44" xfId="49" applyNumberFormat="1" applyFont="1" applyFill="1" applyBorder="1" applyAlignment="1">
      <alignment horizontal="right"/>
    </xf>
    <xf numFmtId="3" fontId="17" fillId="0" borderId="44" xfId="55" applyNumberFormat="1" applyFont="1" applyBorder="1" applyAlignment="1" applyProtection="1">
      <alignment horizontal="left"/>
      <protection/>
    </xf>
    <xf numFmtId="3" fontId="17" fillId="0" borderId="44" xfId="55" applyNumberFormat="1" applyFont="1" applyBorder="1" applyProtection="1">
      <alignment/>
      <protection/>
    </xf>
    <xf numFmtId="3" fontId="17" fillId="0" borderId="44" xfId="49" applyNumberFormat="1" applyFont="1" applyFill="1" applyBorder="1" applyAlignment="1">
      <alignment horizontal="right"/>
    </xf>
    <xf numFmtId="39" fontId="17" fillId="0" borderId="44" xfId="55" applyNumberFormat="1" applyFont="1" applyBorder="1" applyAlignment="1" applyProtection="1">
      <alignment horizontal="right"/>
      <protection/>
    </xf>
    <xf numFmtId="37" fontId="17" fillId="0" borderId="44" xfId="55" applyNumberFormat="1" applyFont="1" applyBorder="1" applyProtection="1">
      <alignment/>
      <protection/>
    </xf>
    <xf numFmtId="37" fontId="17" fillId="0" borderId="44" xfId="55" applyNumberFormat="1" applyFont="1" applyFill="1" applyBorder="1">
      <alignment/>
      <protection/>
    </xf>
    <xf numFmtId="37" fontId="17" fillId="0" borderId="44" xfId="0" applyNumberFormat="1" applyFont="1" applyBorder="1" applyAlignment="1">
      <alignment/>
    </xf>
    <xf numFmtId="39" fontId="17" fillId="0" borderId="44" xfId="0" applyNumberFormat="1" applyFont="1" applyFill="1" applyBorder="1" applyAlignment="1">
      <alignment/>
    </xf>
    <xf numFmtId="37" fontId="17" fillId="0" borderId="44" xfId="0" applyNumberFormat="1" applyFont="1" applyFill="1" applyBorder="1" applyAlignment="1">
      <alignment/>
    </xf>
    <xf numFmtId="188" fontId="17" fillId="0" borderId="44" xfId="55" applyFont="1" applyBorder="1" applyProtection="1">
      <alignment/>
      <protection/>
    </xf>
    <xf numFmtId="3" fontId="17" fillId="0" borderId="44" xfId="0" applyNumberFormat="1" applyFont="1" applyBorder="1" applyAlignment="1">
      <alignment/>
    </xf>
    <xf numFmtId="39" fontId="61" fillId="0" borderId="44" xfId="55" applyNumberFormat="1" applyFont="1" applyBorder="1" applyProtection="1">
      <alignment/>
      <protection/>
    </xf>
    <xf numFmtId="3" fontId="61" fillId="0" borderId="44" xfId="55" applyNumberFormat="1" applyFont="1" applyBorder="1">
      <alignment/>
      <protection/>
    </xf>
    <xf numFmtId="39" fontId="61" fillId="0" borderId="44" xfId="0" applyNumberFormat="1" applyFont="1" applyFill="1" applyBorder="1" applyAlignment="1">
      <alignment/>
    </xf>
    <xf numFmtId="4" fontId="61" fillId="0" borderId="44" xfId="0" applyNumberFormat="1" applyFont="1" applyBorder="1" applyAlignment="1">
      <alignment/>
    </xf>
    <xf numFmtId="39" fontId="61" fillId="0" borderId="44" xfId="55" applyNumberFormat="1" applyFont="1" applyBorder="1" applyProtection="1">
      <alignment/>
      <protection locked="0"/>
    </xf>
    <xf numFmtId="3" fontId="61" fillId="0" borderId="44" xfId="55" applyNumberFormat="1" applyFont="1" applyBorder="1" applyProtection="1">
      <alignment/>
      <protection/>
    </xf>
    <xf numFmtId="4" fontId="61" fillId="0" borderId="44" xfId="55" applyNumberFormat="1" applyFont="1" applyBorder="1">
      <alignment/>
      <protection/>
    </xf>
    <xf numFmtId="39" fontId="61" fillId="0" borderId="44" xfId="55" applyNumberFormat="1" applyFont="1" applyBorder="1" applyAlignment="1" applyProtection="1">
      <alignment horizontal="right"/>
      <protection/>
    </xf>
    <xf numFmtId="39" fontId="61" fillId="0" borderId="44" xfId="55" applyNumberFormat="1" applyFont="1" applyFill="1" applyBorder="1">
      <alignment/>
      <protection/>
    </xf>
    <xf numFmtId="37" fontId="61" fillId="0" borderId="44" xfId="55" applyNumberFormat="1" applyFont="1" applyBorder="1" applyProtection="1">
      <alignment/>
      <protection/>
    </xf>
    <xf numFmtId="37" fontId="61" fillId="0" borderId="44" xfId="0" applyNumberFormat="1" applyFont="1" applyFill="1" applyBorder="1" applyAlignment="1">
      <alignment/>
    </xf>
    <xf numFmtId="37" fontId="61" fillId="0" borderId="44" xfId="0" applyNumberFormat="1" applyFont="1" applyBorder="1" applyAlignment="1">
      <alignment/>
    </xf>
    <xf numFmtId="39" fontId="17" fillId="0" borderId="44" xfId="55" applyNumberFormat="1" applyFont="1" applyBorder="1" applyProtection="1">
      <alignment/>
      <protection locked="0"/>
    </xf>
    <xf numFmtId="0" fontId="0" fillId="34" borderId="0" xfId="0" applyFont="1" applyFill="1" applyAlignment="1">
      <alignment/>
    </xf>
    <xf numFmtId="188" fontId="11" fillId="33" borderId="44" xfId="0" applyNumberFormat="1" applyFont="1" applyFill="1" applyBorder="1" applyAlignment="1" applyProtection="1">
      <alignment horizontal="center" vertical="center"/>
      <protection/>
    </xf>
    <xf numFmtId="3" fontId="11" fillId="33" borderId="44" xfId="0" applyNumberFormat="1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vertical="center"/>
    </xf>
    <xf numFmtId="49" fontId="11" fillId="33" borderId="44" xfId="0" applyNumberFormat="1" applyFont="1" applyFill="1" applyBorder="1" applyAlignment="1">
      <alignment horizontal="center" vertical="center"/>
    </xf>
    <xf numFmtId="188" fontId="11" fillId="0" borderId="44" xfId="0" applyNumberFormat="1" applyFont="1" applyBorder="1" applyAlignment="1" applyProtection="1">
      <alignment horizontal="left"/>
      <protection/>
    </xf>
    <xf numFmtId="4" fontId="11" fillId="0" borderId="44" xfId="0" applyNumberFormat="1" applyFont="1" applyBorder="1" applyAlignment="1" applyProtection="1">
      <alignment/>
      <protection/>
    </xf>
    <xf numFmtId="3" fontId="11" fillId="0" borderId="44" xfId="0" applyNumberFormat="1" applyFont="1" applyBorder="1" applyAlignment="1" applyProtection="1">
      <alignment horizontal="left"/>
      <protection/>
    </xf>
    <xf numFmtId="4" fontId="11" fillId="0" borderId="44" xfId="0" applyNumberFormat="1" applyFont="1" applyBorder="1" applyAlignment="1" applyProtection="1">
      <alignment horizontal="right"/>
      <protection/>
    </xf>
    <xf numFmtId="3" fontId="11" fillId="0" borderId="44" xfId="0" applyNumberFormat="1" applyFont="1" applyBorder="1" applyAlignment="1" applyProtection="1">
      <alignment/>
      <protection/>
    </xf>
    <xf numFmtId="188" fontId="0" fillId="0" borderId="44" xfId="0" applyNumberFormat="1" applyFont="1" applyBorder="1" applyAlignment="1" applyProtection="1">
      <alignment horizontal="left"/>
      <protection/>
    </xf>
    <xf numFmtId="39" fontId="0" fillId="0" borderId="44" xfId="0" applyNumberFormat="1" applyFont="1" applyBorder="1" applyAlignment="1" applyProtection="1">
      <alignment/>
      <protection/>
    </xf>
    <xf numFmtId="3" fontId="0" fillId="0" borderId="44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3" fontId="0" fillId="0" borderId="44" xfId="0" applyNumberFormat="1" applyFont="1" applyBorder="1" applyAlignment="1">
      <alignment/>
    </xf>
    <xf numFmtId="4" fontId="0" fillId="0" borderId="44" xfId="0" applyNumberFormat="1" applyFont="1" applyBorder="1" applyAlignment="1" applyProtection="1">
      <alignment/>
      <protection/>
    </xf>
    <xf numFmtId="4" fontId="0" fillId="0" borderId="44" xfId="0" applyNumberFormat="1" applyFont="1" applyBorder="1" applyAlignment="1" applyProtection="1">
      <alignment horizontal="right"/>
      <protection/>
    </xf>
    <xf numFmtId="37" fontId="0" fillId="0" borderId="44" xfId="0" applyNumberFormat="1" applyFont="1" applyBorder="1" applyAlignment="1" applyProtection="1">
      <alignment/>
      <protection/>
    </xf>
    <xf numFmtId="3" fontId="0" fillId="0" borderId="44" xfId="0" applyNumberFormat="1" applyFont="1" applyFill="1" applyBorder="1" applyAlignment="1">
      <alignment horizontal="right"/>
    </xf>
    <xf numFmtId="37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/>
    </xf>
    <xf numFmtId="206" fontId="0" fillId="0" borderId="44" xfId="49" applyNumberFormat="1" applyFont="1" applyBorder="1" applyAlignment="1">
      <alignment horizontal="right"/>
    </xf>
    <xf numFmtId="2" fontId="0" fillId="0" borderId="44" xfId="0" applyNumberFormat="1" applyFont="1" applyBorder="1" applyAlignment="1">
      <alignment/>
    </xf>
    <xf numFmtId="39" fontId="0" fillId="0" borderId="44" xfId="0" applyNumberFormat="1" applyFont="1" applyBorder="1" applyAlignment="1" applyProtection="1">
      <alignment horizontal="right"/>
      <protection/>
    </xf>
    <xf numFmtId="3" fontId="0" fillId="0" borderId="44" xfId="0" applyNumberFormat="1" applyFont="1" applyBorder="1" applyAlignment="1" applyProtection="1">
      <alignment horizontal="right"/>
      <protection/>
    </xf>
    <xf numFmtId="3" fontId="0" fillId="0" borderId="44" xfId="49" applyNumberFormat="1" applyFont="1" applyBorder="1" applyAlignment="1">
      <alignment horizontal="right"/>
    </xf>
    <xf numFmtId="4" fontId="59" fillId="0" borderId="44" xfId="0" applyNumberFormat="1" applyFont="1" applyBorder="1" applyAlignment="1">
      <alignment/>
    </xf>
    <xf numFmtId="188" fontId="0" fillId="0" borderId="44" xfId="0" applyNumberFormat="1" applyFont="1" applyBorder="1" applyAlignment="1" applyProtection="1">
      <alignment/>
      <protection/>
    </xf>
    <xf numFmtId="37" fontId="59" fillId="0" borderId="44" xfId="0" applyNumberFormat="1" applyFont="1" applyBorder="1" applyAlignment="1">
      <alignment/>
    </xf>
    <xf numFmtId="0" fontId="15" fillId="33" borderId="44" xfId="0" applyFont="1" applyFill="1" applyBorder="1" applyAlignment="1" applyProtection="1">
      <alignment horizontal="center" vertical="center"/>
      <protection/>
    </xf>
    <xf numFmtId="49" fontId="15" fillId="33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left"/>
      <protection/>
    </xf>
    <xf numFmtId="4" fontId="15" fillId="0" borderId="44" xfId="0" applyNumberFormat="1" applyFont="1" applyFill="1" applyBorder="1" applyAlignment="1" applyProtection="1">
      <alignment/>
      <protection/>
    </xf>
    <xf numFmtId="0" fontId="15" fillId="0" borderId="44" xfId="0" applyFont="1" applyBorder="1" applyAlignment="1" applyProtection="1">
      <alignment horizontal="left"/>
      <protection/>
    </xf>
    <xf numFmtId="3" fontId="15" fillId="0" borderId="44" xfId="0" applyNumberFormat="1" applyFont="1" applyBorder="1" applyAlignment="1" applyProtection="1">
      <alignment horizontal="left"/>
      <protection/>
    </xf>
    <xf numFmtId="4" fontId="15" fillId="0" borderId="44" xfId="0" applyNumberFormat="1" applyFont="1" applyFill="1" applyBorder="1" applyAlignment="1">
      <alignment/>
    </xf>
    <xf numFmtId="3" fontId="15" fillId="0" borderId="44" xfId="0" applyNumberFormat="1" applyFont="1" applyFill="1" applyBorder="1" applyAlignment="1" applyProtection="1">
      <alignment/>
      <protection/>
    </xf>
    <xf numFmtId="0" fontId="17" fillId="0" borderId="44" xfId="0" applyFont="1" applyBorder="1" applyAlignment="1" applyProtection="1">
      <alignment horizontal="left"/>
      <protection/>
    </xf>
    <xf numFmtId="0" fontId="17" fillId="0" borderId="44" xfId="0" applyFont="1" applyBorder="1" applyAlignment="1">
      <alignment/>
    </xf>
    <xf numFmtId="4" fontId="17" fillId="0" borderId="44" xfId="0" applyNumberFormat="1" applyFont="1" applyBorder="1" applyAlignment="1">
      <alignment horizontal="right"/>
    </xf>
    <xf numFmtId="4" fontId="17" fillId="0" borderId="44" xfId="0" applyNumberFormat="1" applyFont="1" applyBorder="1" applyAlignment="1" applyProtection="1">
      <alignment horizontal="right"/>
      <protection/>
    </xf>
    <xf numFmtId="4" fontId="17" fillId="0" borderId="44" xfId="0" applyNumberFormat="1" applyFont="1" applyBorder="1" applyAlignment="1">
      <alignment horizontal="left"/>
    </xf>
    <xf numFmtId="4" fontId="17" fillId="0" borderId="44" xfId="0" applyNumberFormat="1" applyFont="1" applyFill="1" applyBorder="1" applyAlignment="1">
      <alignment/>
    </xf>
    <xf numFmtId="2" fontId="17" fillId="0" borderId="44" xfId="0" applyNumberFormat="1" applyFont="1" applyBorder="1" applyAlignment="1">
      <alignment/>
    </xf>
    <xf numFmtId="0" fontId="17" fillId="0" borderId="44" xfId="0" applyFont="1" applyFill="1" applyBorder="1" applyAlignment="1" applyProtection="1">
      <alignment horizontal="left"/>
      <protection/>
    </xf>
    <xf numFmtId="0" fontId="17" fillId="35" borderId="44" xfId="0" applyFont="1" applyFill="1" applyBorder="1" applyAlignment="1" applyProtection="1">
      <alignment horizontal="left"/>
      <protection/>
    </xf>
    <xf numFmtId="4" fontId="59" fillId="0" borderId="20" xfId="0" applyNumberFormat="1" applyFont="1" applyFill="1" applyBorder="1" applyAlignment="1">
      <alignment/>
    </xf>
    <xf numFmtId="0" fontId="11" fillId="33" borderId="44" xfId="0" applyFont="1" applyFill="1" applyBorder="1" applyAlignment="1" applyProtection="1">
      <alignment horizontal="center" vertical="center"/>
      <protection/>
    </xf>
    <xf numFmtId="49" fontId="11" fillId="33" borderId="44" xfId="0" applyNumberFormat="1" applyFont="1" applyFill="1" applyBorder="1" applyAlignment="1" applyProtection="1">
      <alignment horizontal="center" vertical="center"/>
      <protection/>
    </xf>
    <xf numFmtId="188" fontId="11" fillId="33" borderId="44" xfId="55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left"/>
      <protection/>
    </xf>
    <xf numFmtId="4" fontId="11" fillId="0" borderId="44" xfId="0" applyNumberFormat="1" applyFont="1" applyFill="1" applyBorder="1" applyAlignment="1" applyProtection="1">
      <alignment/>
      <protection/>
    </xf>
    <xf numFmtId="0" fontId="11" fillId="0" borderId="44" xfId="0" applyFont="1" applyBorder="1" applyAlignment="1" applyProtection="1">
      <alignment horizontal="left"/>
      <protection/>
    </xf>
    <xf numFmtId="3" fontId="11" fillId="0" borderId="44" xfId="0" applyNumberFormat="1" applyFont="1" applyFill="1" applyBorder="1" applyAlignment="1" applyProtection="1">
      <alignment/>
      <protection/>
    </xf>
    <xf numFmtId="0" fontId="0" fillId="0" borderId="44" xfId="0" applyFont="1" applyBorder="1" applyAlignment="1" applyProtection="1">
      <alignment horizontal="left"/>
      <protection/>
    </xf>
    <xf numFmtId="4" fontId="0" fillId="0" borderId="44" xfId="0" applyNumberFormat="1" applyFont="1" applyBorder="1" applyAlignment="1">
      <alignment horizontal="left"/>
    </xf>
    <xf numFmtId="4" fontId="0" fillId="0" borderId="44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 applyProtection="1">
      <alignment horizontal="left"/>
      <protection/>
    </xf>
    <xf numFmtId="0" fontId="0" fillId="35" borderId="44" xfId="0" applyFont="1" applyFill="1" applyBorder="1" applyAlignment="1" applyProtection="1">
      <alignment horizontal="left"/>
      <protection/>
    </xf>
    <xf numFmtId="188" fontId="13" fillId="33" borderId="44" xfId="55" applyFont="1" applyFill="1" applyBorder="1" applyAlignment="1" applyProtection="1">
      <alignment horizontal="center" vertical="center"/>
      <protection/>
    </xf>
    <xf numFmtId="39" fontId="12" fillId="0" borderId="44" xfId="0" applyNumberFormat="1" applyFont="1" applyBorder="1" applyAlignment="1" applyProtection="1">
      <alignment/>
      <protection/>
    </xf>
    <xf numFmtId="39" fontId="0" fillId="0" borderId="44" xfId="0" applyNumberFormat="1" applyFont="1" applyBorder="1" applyAlignment="1">
      <alignment/>
    </xf>
    <xf numFmtId="37" fontId="12" fillId="0" borderId="44" xfId="0" applyNumberFormat="1" applyFont="1" applyBorder="1" applyAlignment="1" applyProtection="1">
      <alignment/>
      <protection/>
    </xf>
    <xf numFmtId="37" fontId="0" fillId="0" borderId="44" xfId="49" applyNumberFormat="1" applyFont="1" applyBorder="1" applyAlignment="1">
      <alignment horizontal="right"/>
    </xf>
    <xf numFmtId="39" fontId="0" fillId="0" borderId="44" xfId="0" applyNumberFormat="1" applyFont="1" applyFill="1" applyBorder="1" applyAlignment="1">
      <alignment/>
    </xf>
    <xf numFmtId="39" fontId="0" fillId="0" borderId="44" xfId="0" applyNumberFormat="1" applyFont="1" applyFill="1" applyBorder="1" applyAlignment="1" applyProtection="1">
      <alignment/>
      <protection/>
    </xf>
    <xf numFmtId="187" fontId="0" fillId="0" borderId="44" xfId="49" applyNumberFormat="1" applyFont="1" applyBorder="1" applyAlignment="1">
      <alignment horizontal="right"/>
    </xf>
    <xf numFmtId="188" fontId="3" fillId="34" borderId="0" xfId="54" applyFill="1">
      <alignment/>
      <protection/>
    </xf>
    <xf numFmtId="188" fontId="3" fillId="34" borderId="0" xfId="54" applyFont="1" applyFill="1">
      <alignment/>
      <protection/>
    </xf>
    <xf numFmtId="188" fontId="11" fillId="33" borderId="44" xfId="54" applyNumberFormat="1" applyFont="1" applyFill="1" applyBorder="1" applyAlignment="1" applyProtection="1">
      <alignment horizontal="center" vertical="center"/>
      <protection/>
    </xf>
    <xf numFmtId="37" fontId="11" fillId="33" borderId="44" xfId="54" applyNumberFormat="1" applyFont="1" applyFill="1" applyBorder="1" applyAlignment="1" applyProtection="1">
      <alignment horizontal="center" vertical="center"/>
      <protection/>
    </xf>
    <xf numFmtId="49" fontId="11" fillId="33" borderId="44" xfId="54" applyNumberFormat="1" applyFont="1" applyFill="1" applyBorder="1" applyAlignment="1" applyProtection="1">
      <alignment horizontal="center" vertical="center"/>
      <protection/>
    </xf>
    <xf numFmtId="39" fontId="11" fillId="0" borderId="44" xfId="54" applyNumberFormat="1" applyFont="1" applyFill="1" applyBorder="1" applyAlignment="1" applyProtection="1">
      <alignment horizontal="left"/>
      <protection/>
    </xf>
    <xf numFmtId="4" fontId="11" fillId="0" borderId="44" xfId="54" applyNumberFormat="1" applyFont="1" applyFill="1" applyBorder="1" applyProtection="1">
      <alignment/>
      <protection/>
    </xf>
    <xf numFmtId="4" fontId="11" fillId="0" borderId="44" xfId="54" applyNumberFormat="1" applyFont="1" applyFill="1" applyBorder="1" applyAlignment="1" applyProtection="1">
      <alignment horizontal="left"/>
      <protection/>
    </xf>
    <xf numFmtId="4" fontId="11" fillId="0" borderId="44" xfId="54" applyNumberFormat="1" applyFont="1" applyFill="1" applyBorder="1">
      <alignment/>
      <protection/>
    </xf>
    <xf numFmtId="37" fontId="11" fillId="0" borderId="44" xfId="54" applyNumberFormat="1" applyFont="1" applyFill="1" applyBorder="1" applyAlignment="1" applyProtection="1">
      <alignment horizontal="left"/>
      <protection/>
    </xf>
    <xf numFmtId="3" fontId="11" fillId="0" borderId="44" xfId="54" applyNumberFormat="1" applyFont="1" applyFill="1" applyBorder="1">
      <alignment/>
      <protection/>
    </xf>
    <xf numFmtId="4" fontId="11" fillId="0" borderId="44" xfId="54" applyNumberFormat="1" applyFont="1" applyFill="1" applyBorder="1" applyAlignment="1" applyProtection="1">
      <alignment horizontal="right"/>
      <protection/>
    </xf>
    <xf numFmtId="3" fontId="11" fillId="0" borderId="44" xfId="54" applyNumberFormat="1" applyFont="1" applyFill="1" applyBorder="1" applyProtection="1">
      <alignment/>
      <protection/>
    </xf>
    <xf numFmtId="39" fontId="0" fillId="0" borderId="44" xfId="54" applyNumberFormat="1" applyFont="1" applyBorder="1" applyAlignment="1" applyProtection="1">
      <alignment horizontal="center"/>
      <protection/>
    </xf>
    <xf numFmtId="39" fontId="0" fillId="0" borderId="44" xfId="54" applyNumberFormat="1" applyFont="1" applyBorder="1" applyAlignment="1" applyProtection="1">
      <alignment horizontal="left"/>
      <protection/>
    </xf>
    <xf numFmtId="4" fontId="0" fillId="0" borderId="44" xfId="54" applyNumberFormat="1" applyFont="1" applyBorder="1" applyProtection="1">
      <alignment/>
      <protection/>
    </xf>
    <xf numFmtId="4" fontId="0" fillId="0" borderId="44" xfId="54" applyNumberFormat="1" applyFont="1" applyBorder="1">
      <alignment/>
      <protection/>
    </xf>
    <xf numFmtId="187" fontId="0" fillId="0" borderId="44" xfId="54" applyNumberFormat="1" applyFont="1" applyBorder="1">
      <alignment/>
      <protection/>
    </xf>
    <xf numFmtId="188" fontId="0" fillId="0" borderId="44" xfId="54" applyFont="1" applyBorder="1" applyAlignment="1">
      <alignment horizontal="center"/>
      <protection/>
    </xf>
    <xf numFmtId="37" fontId="0" fillId="0" borderId="44" xfId="54" applyNumberFormat="1" applyFont="1" applyBorder="1" applyAlignment="1" applyProtection="1">
      <alignment horizontal="left"/>
      <protection/>
    </xf>
    <xf numFmtId="37" fontId="0" fillId="0" borderId="44" xfId="54" applyNumberFormat="1" applyFont="1" applyBorder="1" applyProtection="1">
      <alignment/>
      <protection/>
    </xf>
    <xf numFmtId="3" fontId="0" fillId="0" borderId="44" xfId="54" applyNumberFormat="1" applyFont="1" applyBorder="1">
      <alignment/>
      <protection/>
    </xf>
    <xf numFmtId="4" fontId="0" fillId="0" borderId="44" xfId="54" applyNumberFormat="1" applyFont="1" applyBorder="1" applyAlignment="1">
      <alignment horizontal="center"/>
      <protection/>
    </xf>
    <xf numFmtId="4" fontId="0" fillId="0" borderId="44" xfId="54" applyNumberFormat="1" applyFont="1" applyBorder="1" applyAlignment="1" applyProtection="1">
      <alignment horizontal="left"/>
      <protection/>
    </xf>
    <xf numFmtId="4" fontId="0" fillId="0" borderId="44" xfId="54" applyNumberFormat="1" applyFont="1" applyBorder="1" applyAlignment="1" applyProtection="1">
      <alignment horizontal="right"/>
      <protection/>
    </xf>
    <xf numFmtId="4" fontId="0" fillId="0" borderId="44" xfId="54" applyNumberFormat="1" applyFont="1" applyFill="1" applyBorder="1" applyAlignment="1" applyProtection="1">
      <alignment horizontal="right"/>
      <protection/>
    </xf>
    <xf numFmtId="3" fontId="0" fillId="0" borderId="44" xfId="54" applyNumberFormat="1" applyFont="1" applyBorder="1" applyProtection="1">
      <alignment/>
      <protection/>
    </xf>
    <xf numFmtId="4" fontId="0" fillId="0" borderId="44" xfId="54" applyNumberFormat="1" applyFont="1" applyFill="1" applyBorder="1">
      <alignment/>
      <protection/>
    </xf>
    <xf numFmtId="3" fontId="0" fillId="0" borderId="44" xfId="54" applyNumberFormat="1" applyFont="1" applyFill="1" applyBorder="1" applyAlignment="1" applyProtection="1">
      <alignment horizontal="right"/>
      <protection/>
    </xf>
    <xf numFmtId="188" fontId="3" fillId="0" borderId="44" xfId="54" applyBorder="1" applyAlignment="1">
      <alignment horizontal="center"/>
      <protection/>
    </xf>
    <xf numFmtId="188" fontId="3" fillId="34" borderId="0" xfId="54" applyFill="1" applyBorder="1">
      <alignment/>
      <protection/>
    </xf>
    <xf numFmtId="4" fontId="0" fillId="0" borderId="44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/>
    </xf>
    <xf numFmtId="0" fontId="11" fillId="33" borderId="44" xfId="0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 applyProtection="1">
      <alignment horizontal="left"/>
      <protection/>
    </xf>
    <xf numFmtId="3" fontId="0" fillId="0" borderId="44" xfId="0" applyNumberFormat="1" applyFont="1" applyBorder="1" applyAlignment="1" applyProtection="1">
      <alignment horizontal="left"/>
      <protection/>
    </xf>
    <xf numFmtId="197" fontId="0" fillId="0" borderId="44" xfId="0" applyNumberFormat="1" applyFont="1" applyFill="1" applyBorder="1" applyAlignment="1">
      <alignment/>
    </xf>
    <xf numFmtId="4" fontId="11" fillId="33" borderId="44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 applyProtection="1">
      <alignment horizontal="left" indent="1"/>
      <protection/>
    </xf>
    <xf numFmtId="3" fontId="11" fillId="0" borderId="44" xfId="0" applyNumberFormat="1" applyFont="1" applyFill="1" applyBorder="1" applyAlignment="1" applyProtection="1">
      <alignment horizontal="left" indent="1"/>
      <protection/>
    </xf>
    <xf numFmtId="0" fontId="0" fillId="0" borderId="44" xfId="0" applyFont="1" applyBorder="1" applyAlignment="1" applyProtection="1" quotePrefix="1">
      <alignment horizontal="left" indent="1"/>
      <protection/>
    </xf>
    <xf numFmtId="0" fontId="0" fillId="0" borderId="44" xfId="0" applyFont="1" applyBorder="1" applyAlignment="1" applyProtection="1">
      <alignment horizontal="left" indent="1"/>
      <protection/>
    </xf>
    <xf numFmtId="3" fontId="0" fillId="0" borderId="44" xfId="0" applyNumberFormat="1" applyFont="1" applyBorder="1" applyAlignment="1" applyProtection="1">
      <alignment horizontal="left" indent="1"/>
      <protection/>
    </xf>
    <xf numFmtId="4" fontId="0" fillId="0" borderId="44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/>
      <protection/>
    </xf>
    <xf numFmtId="0" fontId="15" fillId="0" borderId="44" xfId="0" applyFont="1" applyBorder="1" applyAlignment="1" applyProtection="1">
      <alignment horizontal="left" indent="1"/>
      <protection/>
    </xf>
    <xf numFmtId="4" fontId="15" fillId="0" borderId="44" xfId="0" applyNumberFormat="1" applyFont="1" applyBorder="1" applyAlignment="1">
      <alignment horizontal="right"/>
    </xf>
    <xf numFmtId="3" fontId="15" fillId="0" borderId="44" xfId="0" applyNumberFormat="1" applyFont="1" applyBorder="1" applyAlignment="1" applyProtection="1">
      <alignment horizontal="left" indent="1"/>
      <protection/>
    </xf>
    <xf numFmtId="189" fontId="15" fillId="0" borderId="44" xfId="0" applyNumberFormat="1" applyFont="1" applyBorder="1" applyAlignment="1">
      <alignment/>
    </xf>
    <xf numFmtId="3" fontId="17" fillId="0" borderId="44" xfId="0" applyNumberFormat="1" applyFont="1" applyBorder="1" applyAlignment="1" applyProtection="1">
      <alignment horizontal="left" indent="1"/>
      <protection/>
    </xf>
    <xf numFmtId="0" fontId="17" fillId="0" borderId="44" xfId="0" applyFont="1" applyBorder="1" applyAlignment="1" applyProtection="1">
      <alignment horizontal="left" indent="1"/>
      <protection/>
    </xf>
    <xf numFmtId="4" fontId="17" fillId="0" borderId="44" xfId="0" applyNumberFormat="1" applyFont="1" applyBorder="1" applyAlignment="1" applyProtection="1">
      <alignment/>
      <protection/>
    </xf>
    <xf numFmtId="189" fontId="17" fillId="0" borderId="44" xfId="0" applyNumberFormat="1" applyFont="1" applyBorder="1" applyAlignment="1">
      <alignment/>
    </xf>
    <xf numFmtId="3" fontId="17" fillId="0" borderId="44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Border="1" applyAlignment="1">
      <alignment/>
    </xf>
    <xf numFmtId="188" fontId="15" fillId="34" borderId="0" xfId="0" applyNumberFormat="1" applyFont="1" applyFill="1" applyAlignment="1" applyProtection="1">
      <alignment/>
      <protection/>
    </xf>
    <xf numFmtId="4" fontId="15" fillId="33" borderId="44" xfId="0" applyNumberFormat="1" applyFont="1" applyFill="1" applyBorder="1" applyAlignment="1" applyProtection="1">
      <alignment horizontal="center" vertical="center"/>
      <protection/>
    </xf>
    <xf numFmtId="0" fontId="17" fillId="33" borderId="44" xfId="0" applyFont="1" applyFill="1" applyBorder="1" applyAlignment="1">
      <alignment vertical="center"/>
    </xf>
    <xf numFmtId="49" fontId="15" fillId="33" borderId="44" xfId="0" applyNumberFormat="1" applyFont="1" applyFill="1" applyBorder="1" applyAlignment="1" applyProtection="1">
      <alignment horizontal="center" vertical="center" wrapText="1"/>
      <protection/>
    </xf>
    <xf numFmtId="3" fontId="15" fillId="0" borderId="44" xfId="0" applyNumberFormat="1" applyFont="1" applyFill="1" applyBorder="1" applyAlignment="1" applyProtection="1">
      <alignment horizontal="left"/>
      <protection/>
    </xf>
    <xf numFmtId="4" fontId="17" fillId="0" borderId="44" xfId="0" applyNumberFormat="1" applyFont="1" applyFill="1" applyBorder="1" applyAlignment="1">
      <alignment horizontal="right"/>
    </xf>
    <xf numFmtId="4" fontId="17" fillId="0" borderId="44" xfId="0" applyNumberFormat="1" applyFont="1" applyFill="1" applyBorder="1" applyAlignment="1" applyProtection="1">
      <alignment horizontal="right"/>
      <protection/>
    </xf>
    <xf numFmtId="3" fontId="17" fillId="0" borderId="44" xfId="0" applyNumberFormat="1" applyFont="1" applyFill="1" applyBorder="1" applyAlignment="1" applyProtection="1">
      <alignment horizontal="left"/>
      <protection/>
    </xf>
    <xf numFmtId="3" fontId="17" fillId="0" borderId="44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 horizontal="right"/>
    </xf>
    <xf numFmtId="3" fontId="17" fillId="0" borderId="44" xfId="0" applyNumberFormat="1" applyFont="1" applyFill="1" applyBorder="1" applyAlignment="1" applyProtection="1">
      <alignment horizontal="right"/>
      <protection/>
    </xf>
    <xf numFmtId="1" fontId="17" fillId="0" borderId="44" xfId="0" applyNumberFormat="1" applyFont="1" applyBorder="1" applyAlignment="1">
      <alignment/>
    </xf>
    <xf numFmtId="4" fontId="17" fillId="0" borderId="44" xfId="0" applyNumberFormat="1" applyFont="1" applyFill="1" applyBorder="1" applyAlignment="1" applyProtection="1">
      <alignment/>
      <protection/>
    </xf>
    <xf numFmtId="3" fontId="17" fillId="0" borderId="44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7" fillId="0" borderId="20" xfId="0" applyFont="1" applyFill="1" applyBorder="1" applyAlignment="1" applyProtection="1">
      <alignment horizontal="left"/>
      <protection/>
    </xf>
    <xf numFmtId="3" fontId="17" fillId="0" borderId="11" xfId="0" applyNumberFormat="1" applyFont="1" applyFill="1" applyBorder="1" applyAlignment="1" applyProtection="1">
      <alignment/>
      <protection/>
    </xf>
    <xf numFmtId="3" fontId="17" fillId="0" borderId="11" xfId="0" applyNumberFormat="1" applyFont="1" applyFill="1" applyBorder="1" applyAlignment="1" applyProtection="1">
      <alignment horizontal="right"/>
      <protection/>
    </xf>
    <xf numFmtId="3" fontId="17" fillId="0" borderId="11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17" fillId="0" borderId="20" xfId="0" applyNumberFormat="1" applyFont="1" applyFill="1" applyBorder="1" applyAlignment="1" applyProtection="1">
      <alignment horizontal="right"/>
      <protection/>
    </xf>
    <xf numFmtId="0" fontId="17" fillId="0" borderId="39" xfId="0" applyFont="1" applyBorder="1" applyAlignment="1">
      <alignment/>
    </xf>
    <xf numFmtId="0" fontId="17" fillId="0" borderId="0" xfId="0" applyFont="1" applyFill="1" applyBorder="1" applyAlignment="1" applyProtection="1">
      <alignment horizontal="left"/>
      <protection/>
    </xf>
    <xf numFmtId="3" fontId="17" fillId="0" borderId="0" xfId="0" applyNumberFormat="1" applyFont="1" applyFill="1" applyBorder="1" applyAlignment="1" applyProtection="1">
      <alignment horizontal="left"/>
      <protection/>
    </xf>
    <xf numFmtId="3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Font="1" applyFill="1" applyBorder="1" applyAlignment="1">
      <alignment/>
    </xf>
    <xf numFmtId="0" fontId="17" fillId="0" borderId="22" xfId="0" applyFont="1" applyFill="1" applyBorder="1" applyAlignment="1" applyProtection="1">
      <alignment horizontal="left"/>
      <protection/>
    </xf>
    <xf numFmtId="3" fontId="17" fillId="0" borderId="22" xfId="0" applyNumberFormat="1" applyFont="1" applyFill="1" applyBorder="1" applyAlignment="1" applyProtection="1">
      <alignment horizontal="right"/>
      <protection/>
    </xf>
    <xf numFmtId="0" fontId="17" fillId="0" borderId="43" xfId="0" applyFont="1" applyBorder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 horizontal="right"/>
    </xf>
    <xf numFmtId="0" fontId="11" fillId="34" borderId="0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>
      <alignment/>
    </xf>
    <xf numFmtId="188" fontId="11" fillId="0" borderId="44" xfId="56" applyFont="1" applyFill="1" applyBorder="1" applyAlignment="1" applyProtection="1">
      <alignment horizontal="left"/>
      <protection/>
    </xf>
    <xf numFmtId="39" fontId="11" fillId="0" borderId="44" xfId="0" applyNumberFormat="1" applyFont="1" applyFill="1" applyBorder="1" applyAlignment="1" applyProtection="1">
      <alignment/>
      <protection/>
    </xf>
    <xf numFmtId="0" fontId="0" fillId="0" borderId="44" xfId="0" applyBorder="1" applyAlignment="1">
      <alignment/>
    </xf>
    <xf numFmtId="37" fontId="11" fillId="0" borderId="44" xfId="0" applyNumberFormat="1" applyFont="1" applyFill="1" applyBorder="1" applyAlignment="1" applyProtection="1">
      <alignment/>
      <protection/>
    </xf>
    <xf numFmtId="37" fontId="11" fillId="0" borderId="44" xfId="0" applyNumberFormat="1" applyFont="1" applyBorder="1" applyAlignment="1" applyProtection="1">
      <alignment/>
      <protection/>
    </xf>
    <xf numFmtId="39" fontId="11" fillId="0" borderId="44" xfId="0" applyNumberFormat="1" applyFont="1" applyBorder="1" applyAlignment="1" applyProtection="1">
      <alignment/>
      <protection/>
    </xf>
    <xf numFmtId="37" fontId="12" fillId="0" borderId="44" xfId="0" applyNumberFormat="1" applyFont="1" applyBorder="1" applyAlignment="1">
      <alignment/>
    </xf>
    <xf numFmtId="4" fontId="12" fillId="0" borderId="44" xfId="0" applyNumberFormat="1" applyFont="1" applyBorder="1" applyAlignment="1">
      <alignment/>
    </xf>
    <xf numFmtId="37" fontId="0" fillId="0" borderId="44" xfId="0" applyNumberFormat="1" applyFont="1" applyFill="1" applyBorder="1" applyAlignment="1" applyProtection="1">
      <alignment/>
      <protection/>
    </xf>
    <xf numFmtId="0" fontId="11" fillId="0" borderId="44" xfId="0" applyFont="1" applyBorder="1" applyAlignment="1" applyProtection="1">
      <alignment horizontal="left" indent="1"/>
      <protection/>
    </xf>
    <xf numFmtId="3" fontId="11" fillId="0" borderId="44" xfId="0" applyNumberFormat="1" applyFont="1" applyBorder="1" applyAlignment="1" applyProtection="1">
      <alignment horizontal="left" indent="1"/>
      <protection/>
    </xf>
    <xf numFmtId="0" fontId="0" fillId="0" borderId="44" xfId="0" applyFont="1" applyFill="1" applyBorder="1" applyAlignment="1" applyProtection="1">
      <alignment horizontal="left" indent="1"/>
      <protection/>
    </xf>
    <xf numFmtId="3" fontId="0" fillId="0" borderId="44" xfId="0" applyNumberFormat="1" applyFont="1" applyBorder="1" applyAlignment="1" applyProtection="1">
      <alignment/>
      <protection/>
    </xf>
    <xf numFmtId="37" fontId="0" fillId="0" borderId="44" xfId="0" applyNumberFormat="1" applyBorder="1" applyAlignment="1">
      <alignment/>
    </xf>
    <xf numFmtId="39" fontId="0" fillId="0" borderId="44" xfId="49" applyNumberFormat="1" applyFont="1" applyBorder="1" applyAlignment="1">
      <alignment horizontal="right"/>
    </xf>
    <xf numFmtId="209" fontId="0" fillId="0" borderId="44" xfId="0" applyNumberFormat="1" applyFont="1" applyFill="1" applyBorder="1" applyAlignment="1" applyProtection="1">
      <alignment/>
      <protection/>
    </xf>
    <xf numFmtId="2" fontId="0" fillId="0" borderId="44" xfId="0" applyNumberFormat="1" applyBorder="1" applyAlignment="1">
      <alignment/>
    </xf>
    <xf numFmtId="0" fontId="0" fillId="0" borderId="44" xfId="0" applyFill="1" applyBorder="1" applyAlignment="1">
      <alignment/>
    </xf>
    <xf numFmtId="4" fontId="0" fillId="0" borderId="44" xfId="0" applyNumberFormat="1" applyBorder="1" applyAlignment="1">
      <alignment/>
    </xf>
    <xf numFmtId="2" fontId="0" fillId="0" borderId="44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7" fontId="11" fillId="33" borderId="44" xfId="0" applyNumberFormat="1" applyFont="1" applyFill="1" applyBorder="1" applyAlignment="1" applyProtection="1">
      <alignment horizontal="center" vertical="center"/>
      <protection/>
    </xf>
    <xf numFmtId="4" fontId="11" fillId="33" borderId="44" xfId="0" applyNumberFormat="1" applyFont="1" applyFill="1" applyBorder="1" applyAlignment="1" applyProtection="1">
      <alignment horizontal="center" vertical="center"/>
      <protection/>
    </xf>
    <xf numFmtId="37" fontId="11" fillId="33" borderId="44" xfId="0" applyNumberFormat="1" applyFont="1" applyFill="1" applyBorder="1" applyAlignment="1" applyProtection="1" quotePrefix="1">
      <alignment horizontal="center" vertical="center"/>
      <protection/>
    </xf>
    <xf numFmtId="39" fontId="11" fillId="0" borderId="44" xfId="0" applyNumberFormat="1" applyFont="1" applyBorder="1" applyAlignment="1" applyProtection="1">
      <alignment horizontal="left"/>
      <protection/>
    </xf>
    <xf numFmtId="4" fontId="11" fillId="0" borderId="44" xfId="0" applyNumberFormat="1" applyFont="1" applyBorder="1" applyAlignment="1" applyProtection="1">
      <alignment horizontal="left"/>
      <protection/>
    </xf>
    <xf numFmtId="4" fontId="11" fillId="0" borderId="44" xfId="0" applyNumberFormat="1" applyFont="1" applyBorder="1" applyAlignment="1">
      <alignment/>
    </xf>
    <xf numFmtId="37" fontId="11" fillId="0" borderId="44" xfId="0" applyNumberFormat="1" applyFont="1" applyBorder="1" applyAlignment="1" applyProtection="1">
      <alignment horizontal="left"/>
      <protection/>
    </xf>
    <xf numFmtId="39" fontId="0" fillId="0" borderId="44" xfId="0" applyNumberFormat="1" applyFont="1" applyBorder="1" applyAlignment="1" applyProtection="1">
      <alignment horizontal="left"/>
      <protection/>
    </xf>
    <xf numFmtId="37" fontId="0" fillId="0" borderId="44" xfId="0" applyNumberFormat="1" applyFont="1" applyBorder="1" applyAlignment="1" applyProtection="1">
      <alignment horizontal="left"/>
      <protection/>
    </xf>
    <xf numFmtId="4" fontId="0" fillId="0" borderId="44" xfId="0" applyNumberFormat="1" applyFont="1" applyBorder="1" applyAlignment="1" applyProtection="1">
      <alignment horizontal="left"/>
      <protection/>
    </xf>
    <xf numFmtId="3" fontId="0" fillId="0" borderId="44" xfId="0" applyNumberFormat="1" applyBorder="1" applyAlignment="1">
      <alignment/>
    </xf>
    <xf numFmtId="0" fontId="0" fillId="0" borderId="44" xfId="0" applyFont="1" applyBorder="1" applyAlignment="1" applyProtection="1">
      <alignment horizontal="center"/>
      <protection/>
    </xf>
    <xf numFmtId="187" fontId="0" fillId="0" borderId="44" xfId="49" applyNumberFormat="1" applyFont="1" applyFill="1" applyBorder="1" applyAlignment="1">
      <alignment horizontal="right"/>
    </xf>
    <xf numFmtId="206" fontId="0" fillId="0" borderId="44" xfId="49" applyNumberFormat="1" applyFont="1" applyFill="1" applyBorder="1" applyAlignment="1">
      <alignment horizontal="right"/>
    </xf>
    <xf numFmtId="188" fontId="13" fillId="0" borderId="44" xfId="0" applyNumberFormat="1" applyFont="1" applyBorder="1" applyAlignment="1" applyProtection="1">
      <alignment horizontal="center"/>
      <protection/>
    </xf>
    <xf numFmtId="37" fontId="13" fillId="0" borderId="44" xfId="0" applyNumberFormat="1" applyFont="1" applyBorder="1" applyAlignment="1" applyProtection="1">
      <alignment horizontal="center"/>
      <protection/>
    </xf>
    <xf numFmtId="4" fontId="13" fillId="0" borderId="44" xfId="0" applyNumberFormat="1" applyFont="1" applyBorder="1" applyAlignment="1" applyProtection="1">
      <alignment horizontal="center"/>
      <protection/>
    </xf>
    <xf numFmtId="37" fontId="13" fillId="0" borderId="44" xfId="0" applyNumberFormat="1" applyFont="1" applyFill="1" applyBorder="1" applyAlignment="1" applyProtection="1">
      <alignment horizontal="center"/>
      <protection/>
    </xf>
    <xf numFmtId="0" fontId="13" fillId="33" borderId="44" xfId="0" applyFont="1" applyFill="1" applyBorder="1" applyAlignment="1" applyProtection="1">
      <alignment horizontal="center" vertical="center"/>
      <protection/>
    </xf>
    <xf numFmtId="0" fontId="13" fillId="33" borderId="44" xfId="0" applyFont="1" applyFill="1" applyBorder="1" applyAlignment="1" applyProtection="1" quotePrefix="1">
      <alignment horizontal="center" vertical="center"/>
      <protection/>
    </xf>
    <xf numFmtId="0" fontId="13" fillId="0" borderId="44" xfId="0" applyFont="1" applyFill="1" applyBorder="1" applyAlignment="1" applyProtection="1">
      <alignment horizontal="left"/>
      <protection/>
    </xf>
    <xf numFmtId="39" fontId="13" fillId="0" borderId="44" xfId="0" applyNumberFormat="1" applyFont="1" applyFill="1" applyBorder="1" applyAlignment="1" applyProtection="1">
      <alignment horizontal="right"/>
      <protection/>
    </xf>
    <xf numFmtId="0" fontId="13" fillId="0" borderId="44" xfId="0" applyFont="1" applyBorder="1" applyAlignment="1" applyProtection="1">
      <alignment horizontal="left"/>
      <protection/>
    </xf>
    <xf numFmtId="39" fontId="13" fillId="0" borderId="44" xfId="0" applyNumberFormat="1" applyFont="1" applyBorder="1" applyAlignment="1" applyProtection="1">
      <alignment horizontal="right"/>
      <protection/>
    </xf>
    <xf numFmtId="39" fontId="13" fillId="0" borderId="44" xfId="0" applyNumberFormat="1" applyFont="1" applyBorder="1" applyAlignment="1">
      <alignment/>
    </xf>
    <xf numFmtId="37" fontId="13" fillId="0" borderId="44" xfId="0" applyNumberFormat="1" applyFont="1" applyBorder="1" applyAlignment="1" applyProtection="1">
      <alignment horizontal="right"/>
      <protection/>
    </xf>
    <xf numFmtId="0" fontId="12" fillId="0" borderId="44" xfId="0" applyFont="1" applyBorder="1" applyAlignment="1">
      <alignment/>
    </xf>
    <xf numFmtId="0" fontId="12" fillId="0" borderId="44" xfId="0" applyFont="1" applyBorder="1" applyAlignment="1" applyProtection="1">
      <alignment horizontal="left"/>
      <protection/>
    </xf>
    <xf numFmtId="39" fontId="12" fillId="0" borderId="44" xfId="0" applyNumberFormat="1" applyFont="1" applyBorder="1" applyAlignment="1" applyProtection="1">
      <alignment horizontal="right"/>
      <protection/>
    </xf>
    <xf numFmtId="39" fontId="12" fillId="0" borderId="44" xfId="0" applyNumberFormat="1" applyFont="1" applyBorder="1" applyAlignment="1">
      <alignment/>
    </xf>
    <xf numFmtId="39" fontId="12" fillId="0" borderId="44" xfId="0" applyNumberFormat="1" applyFont="1" applyFill="1" applyBorder="1" applyAlignment="1" applyProtection="1">
      <alignment horizontal="right"/>
      <protection/>
    </xf>
    <xf numFmtId="3" fontId="12" fillId="0" borderId="44" xfId="0" applyNumberFormat="1" applyFont="1" applyBorder="1" applyAlignment="1">
      <alignment/>
    </xf>
    <xf numFmtId="3" fontId="12" fillId="0" borderId="44" xfId="0" applyNumberFormat="1" applyFont="1" applyBorder="1" applyAlignment="1" applyProtection="1">
      <alignment/>
      <protection/>
    </xf>
    <xf numFmtId="3" fontId="12" fillId="0" borderId="44" xfId="0" applyNumberFormat="1" applyFont="1" applyBorder="1" applyAlignment="1" applyProtection="1">
      <alignment horizontal="right"/>
      <protection/>
    </xf>
    <xf numFmtId="37" fontId="12" fillId="0" borderId="44" xfId="0" applyNumberFormat="1" applyFont="1" applyBorder="1" applyAlignment="1" applyProtection="1">
      <alignment horizontal="right"/>
      <protection/>
    </xf>
    <xf numFmtId="37" fontId="12" fillId="0" borderId="44" xfId="0" applyNumberFormat="1" applyFont="1" applyBorder="1" applyAlignment="1">
      <alignment horizontal="right"/>
    </xf>
    <xf numFmtId="37" fontId="12" fillId="0" borderId="44" xfId="0" applyNumberFormat="1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4" xfId="0" applyFont="1" applyBorder="1" applyAlignment="1" applyProtection="1">
      <alignment/>
      <protection/>
    </xf>
    <xf numFmtId="37" fontId="12" fillId="0" borderId="44" xfId="0" applyNumberFormat="1" applyFont="1" applyFill="1" applyBorder="1" applyAlignment="1" applyProtection="1">
      <alignment horizontal="right"/>
      <protection/>
    </xf>
    <xf numFmtId="4" fontId="12" fillId="0" borderId="44" xfId="0" applyNumberFormat="1" applyFont="1" applyBorder="1" applyAlignment="1">
      <alignment/>
    </xf>
    <xf numFmtId="0" fontId="12" fillId="0" borderId="44" xfId="0" applyFont="1" applyFill="1" applyBorder="1" applyAlignment="1" applyProtection="1">
      <alignment horizontal="left"/>
      <protection/>
    </xf>
    <xf numFmtId="39" fontId="12" fillId="0" borderId="44" xfId="0" applyNumberFormat="1" applyFont="1" applyFill="1" applyBorder="1" applyAlignment="1" applyProtection="1">
      <alignment/>
      <protection/>
    </xf>
    <xf numFmtId="0" fontId="12" fillId="0" borderId="44" xfId="0" applyFont="1" applyFill="1" applyBorder="1" applyAlignment="1" applyProtection="1">
      <alignment/>
      <protection/>
    </xf>
    <xf numFmtId="39" fontId="12" fillId="0" borderId="44" xfId="0" applyNumberFormat="1" applyFont="1" applyFill="1" applyBorder="1" applyAlignment="1">
      <alignment/>
    </xf>
    <xf numFmtId="188" fontId="0" fillId="34" borderId="0" xfId="0" applyNumberFormat="1" applyFont="1" applyFill="1" applyBorder="1" applyAlignment="1" applyProtection="1">
      <alignment horizontal="left"/>
      <protection/>
    </xf>
    <xf numFmtId="188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3" fontId="12" fillId="34" borderId="0" xfId="0" applyNumberFormat="1" applyFont="1" applyFill="1" applyBorder="1" applyAlignment="1" applyProtection="1">
      <alignment horizontal="right"/>
      <protection/>
    </xf>
    <xf numFmtId="39" fontId="12" fillId="34" borderId="0" xfId="0" applyNumberFormat="1" applyFont="1" applyFill="1" applyBorder="1" applyAlignment="1" applyProtection="1">
      <alignment horizontal="right"/>
      <protection/>
    </xf>
    <xf numFmtId="39" fontId="12" fillId="34" borderId="0" xfId="0" applyNumberFormat="1" applyFont="1" applyFill="1" applyBorder="1" applyAlignment="1">
      <alignment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>
      <alignment/>
    </xf>
    <xf numFmtId="188" fontId="0" fillId="34" borderId="0" xfId="55" applyFont="1" applyFill="1" applyBorder="1" applyAlignment="1" applyProtection="1">
      <alignment horizontal="left"/>
      <protection/>
    </xf>
    <xf numFmtId="188" fontId="0" fillId="34" borderId="0" xfId="55" applyFont="1" applyFill="1">
      <alignment/>
      <protection/>
    </xf>
    <xf numFmtId="4" fontId="11" fillId="0" borderId="44" xfId="0" applyNumberFormat="1" applyFont="1" applyFill="1" applyBorder="1" applyAlignment="1">
      <alignment/>
    </xf>
    <xf numFmtId="2" fontId="0" fillId="0" borderId="44" xfId="0" applyNumberFormat="1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189" fontId="0" fillId="0" borderId="44" xfId="0" applyNumberFormat="1" applyBorder="1" applyAlignment="1">
      <alignment/>
    </xf>
    <xf numFmtId="37" fontId="0" fillId="0" borderId="44" xfId="0" applyNumberFormat="1" applyFont="1" applyBorder="1" applyAlignment="1">
      <alignment/>
    </xf>
    <xf numFmtId="0" fontId="0" fillId="34" borderId="0" xfId="0" applyFont="1" applyFill="1" applyAlignment="1">
      <alignment/>
    </xf>
    <xf numFmtId="1" fontId="0" fillId="0" borderId="44" xfId="0" applyNumberFormat="1" applyBorder="1" applyAlignment="1">
      <alignment/>
    </xf>
    <xf numFmtId="1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left" indent="1"/>
    </xf>
    <xf numFmtId="39" fontId="0" fillId="0" borderId="44" xfId="55" applyNumberFormat="1" applyFont="1" applyBorder="1" applyProtection="1">
      <alignment/>
      <protection/>
    </xf>
    <xf numFmtId="37" fontId="0" fillId="0" borderId="44" xfId="55" applyNumberFormat="1" applyFont="1" applyBorder="1" applyProtection="1">
      <alignment/>
      <protection/>
    </xf>
    <xf numFmtId="0" fontId="0" fillId="34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13" fillId="34" borderId="0" xfId="0" applyFont="1" applyFill="1" applyBorder="1" applyAlignment="1" applyProtection="1">
      <alignment horizontal="center"/>
      <protection/>
    </xf>
    <xf numFmtId="0" fontId="12" fillId="34" borderId="0" xfId="0" applyFont="1" applyFill="1" applyAlignment="1">
      <alignment/>
    </xf>
    <xf numFmtId="0" fontId="13" fillId="3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 horizontal="left" indent="1"/>
      <protection/>
    </xf>
    <xf numFmtId="4" fontId="12" fillId="0" borderId="44" xfId="0" applyNumberFormat="1" applyFont="1" applyBorder="1" applyAlignment="1">
      <alignment horizontal="right"/>
    </xf>
    <xf numFmtId="39" fontId="12" fillId="0" borderId="44" xfId="55" applyNumberFormat="1" applyFont="1" applyBorder="1" applyProtection="1">
      <alignment/>
      <protection/>
    </xf>
    <xf numFmtId="3" fontId="12" fillId="0" borderId="44" xfId="0" applyNumberFormat="1" applyFont="1" applyBorder="1" applyAlignment="1" applyProtection="1">
      <alignment horizontal="left" indent="1"/>
      <protection/>
    </xf>
    <xf numFmtId="4" fontId="12" fillId="0" borderId="44" xfId="0" applyNumberFormat="1" applyFont="1" applyBorder="1" applyAlignment="1" applyProtection="1">
      <alignment/>
      <protection/>
    </xf>
    <xf numFmtId="37" fontId="12" fillId="0" borderId="44" xfId="55" applyNumberFormat="1" applyFont="1" applyBorder="1" applyProtection="1">
      <alignment/>
      <protection/>
    </xf>
    <xf numFmtId="0" fontId="12" fillId="34" borderId="0" xfId="0" applyFont="1" applyFill="1" applyAlignment="1" applyProtection="1">
      <alignment horizontal="left"/>
      <protection/>
    </xf>
    <xf numFmtId="3" fontId="12" fillId="34" borderId="0" xfId="0" applyNumberFormat="1" applyFont="1" applyFill="1" applyBorder="1" applyAlignment="1" applyProtection="1">
      <alignment horizontal="left" indent="1"/>
      <protection/>
    </xf>
    <xf numFmtId="0" fontId="13" fillId="33" borderId="45" xfId="0" applyFont="1" applyFill="1" applyBorder="1" applyAlignment="1" applyProtection="1">
      <alignment horizontal="center" vertical="center"/>
      <protection/>
    </xf>
    <xf numFmtId="188" fontId="13" fillId="33" borderId="45" xfId="55" applyFont="1" applyFill="1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left" indent="1"/>
      <protection/>
    </xf>
    <xf numFmtId="4" fontId="12" fillId="0" borderId="46" xfId="0" applyNumberFormat="1" applyFont="1" applyBorder="1" applyAlignment="1">
      <alignment/>
    </xf>
    <xf numFmtId="4" fontId="12" fillId="0" borderId="46" xfId="0" applyNumberFormat="1" applyFont="1" applyBorder="1" applyAlignment="1">
      <alignment horizontal="right"/>
    </xf>
    <xf numFmtId="39" fontId="12" fillId="0" borderId="46" xfId="55" applyNumberFormat="1" applyFont="1" applyBorder="1" applyProtection="1">
      <alignment/>
      <protection/>
    </xf>
    <xf numFmtId="0" fontId="12" fillId="0" borderId="47" xfId="0" applyFont="1" applyBorder="1" applyAlignment="1" applyProtection="1">
      <alignment horizontal="left" indent="1"/>
      <protection/>
    </xf>
    <xf numFmtId="4" fontId="12" fillId="0" borderId="47" xfId="0" applyNumberFormat="1" applyFont="1" applyBorder="1" applyAlignment="1">
      <alignment/>
    </xf>
    <xf numFmtId="39" fontId="12" fillId="0" borderId="47" xfId="55" applyNumberFormat="1" applyFont="1" applyBorder="1" applyProtection="1">
      <alignment/>
      <protection/>
    </xf>
    <xf numFmtId="3" fontId="12" fillId="0" borderId="47" xfId="0" applyNumberFormat="1" applyFont="1" applyBorder="1" applyAlignment="1" applyProtection="1">
      <alignment horizontal="left" indent="1"/>
      <protection/>
    </xf>
    <xf numFmtId="4" fontId="12" fillId="0" borderId="47" xfId="0" applyNumberFormat="1" applyFont="1" applyBorder="1" applyAlignment="1" applyProtection="1">
      <alignment/>
      <protection/>
    </xf>
    <xf numFmtId="3" fontId="12" fillId="0" borderId="48" xfId="0" applyNumberFormat="1" applyFont="1" applyBorder="1" applyAlignment="1" applyProtection="1">
      <alignment horizontal="left" indent="1"/>
      <protection/>
    </xf>
    <xf numFmtId="3" fontId="12" fillId="0" borderId="48" xfId="0" applyNumberFormat="1" applyFont="1" applyBorder="1" applyAlignment="1">
      <alignment/>
    </xf>
    <xf numFmtId="37" fontId="12" fillId="0" borderId="48" xfId="55" applyNumberFormat="1" applyFont="1" applyBorder="1" applyProtection="1">
      <alignment/>
      <protection/>
    </xf>
    <xf numFmtId="188" fontId="12" fillId="34" borderId="44" xfId="55" applyFont="1" applyFill="1" applyBorder="1" applyAlignment="1" applyProtection="1">
      <alignment horizontal="left"/>
      <protection/>
    </xf>
    <xf numFmtId="39" fontId="12" fillId="34" borderId="44" xfId="0" applyNumberFormat="1" applyFont="1" applyFill="1" applyBorder="1" applyAlignment="1">
      <alignment/>
    </xf>
    <xf numFmtId="188" fontId="12" fillId="0" borderId="44" xfId="55" applyFont="1" applyBorder="1" applyAlignment="1" applyProtection="1">
      <alignment horizontal="left"/>
      <protection/>
    </xf>
    <xf numFmtId="39" fontId="12" fillId="0" borderId="44" xfId="0" applyNumberFormat="1" applyFont="1" applyFill="1" applyBorder="1" applyAlignment="1">
      <alignment horizontal="right"/>
    </xf>
    <xf numFmtId="3" fontId="12" fillId="34" borderId="44" xfId="55" applyNumberFormat="1" applyFont="1" applyFill="1" applyBorder="1" applyAlignment="1" applyProtection="1">
      <alignment horizontal="left"/>
      <protection/>
    </xf>
    <xf numFmtId="3" fontId="12" fillId="0" borderId="44" xfId="55" applyNumberFormat="1" applyFont="1" applyBorder="1" applyAlignment="1" applyProtection="1">
      <alignment horizontal="left"/>
      <protection/>
    </xf>
    <xf numFmtId="39" fontId="12" fillId="34" borderId="44" xfId="55" applyNumberFormat="1" applyFont="1" applyFill="1" applyBorder="1" applyAlignment="1" applyProtection="1">
      <alignment horizontal="right"/>
      <protection/>
    </xf>
    <xf numFmtId="39" fontId="12" fillId="0" borderId="44" xfId="55" applyNumberFormat="1" applyFont="1" applyBorder="1" applyAlignment="1" applyProtection="1">
      <alignment horizontal="right"/>
      <protection/>
    </xf>
    <xf numFmtId="37" fontId="12" fillId="34" borderId="44" xfId="0" applyNumberFormat="1" applyFont="1" applyFill="1" applyBorder="1" applyAlignment="1">
      <alignment/>
    </xf>
    <xf numFmtId="37" fontId="12" fillId="0" borderId="44" xfId="0" applyNumberFormat="1" applyFont="1" applyFill="1" applyBorder="1" applyAlignment="1">
      <alignment horizontal="right"/>
    </xf>
    <xf numFmtId="188" fontId="13" fillId="16" borderId="48" xfId="55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188" fontId="15" fillId="33" borderId="44" xfId="0" applyNumberFormat="1" applyFont="1" applyFill="1" applyBorder="1" applyAlignment="1" applyProtection="1">
      <alignment horizontal="center" vertical="center"/>
      <protection/>
    </xf>
    <xf numFmtId="188" fontId="15" fillId="0" borderId="44" xfId="56" applyFont="1" applyFill="1" applyBorder="1" applyAlignment="1" applyProtection="1">
      <alignment horizontal="left"/>
      <protection/>
    </xf>
    <xf numFmtId="39" fontId="15" fillId="0" borderId="44" xfId="0" applyNumberFormat="1" applyFont="1" applyFill="1" applyBorder="1" applyAlignment="1" applyProtection="1">
      <alignment/>
      <protection/>
    </xf>
    <xf numFmtId="37" fontId="15" fillId="0" borderId="44" xfId="0" applyNumberFormat="1" applyFont="1" applyFill="1" applyBorder="1" applyAlignment="1" applyProtection="1">
      <alignment/>
      <protection/>
    </xf>
    <xf numFmtId="188" fontId="17" fillId="0" borderId="44" xfId="0" applyNumberFormat="1" applyFont="1" applyBorder="1" applyAlignment="1" applyProtection="1">
      <alignment horizontal="left"/>
      <protection/>
    </xf>
    <xf numFmtId="37" fontId="15" fillId="0" borderId="44" xfId="0" applyNumberFormat="1" applyFont="1" applyBorder="1" applyAlignment="1" applyProtection="1">
      <alignment/>
      <protection/>
    </xf>
    <xf numFmtId="39" fontId="15" fillId="0" borderId="44" xfId="0" applyNumberFormat="1" applyFont="1" applyBorder="1" applyAlignment="1" applyProtection="1">
      <alignment/>
      <protection/>
    </xf>
    <xf numFmtId="39" fontId="15" fillId="0" borderId="44" xfId="0" applyNumberFormat="1" applyFont="1" applyBorder="1" applyAlignment="1">
      <alignment/>
    </xf>
    <xf numFmtId="39" fontId="17" fillId="0" borderId="44" xfId="0" applyNumberFormat="1" applyFont="1" applyBorder="1" applyAlignment="1">
      <alignment/>
    </xf>
    <xf numFmtId="39" fontId="17" fillId="0" borderId="44" xfId="0" applyNumberFormat="1" applyFont="1" applyBorder="1" applyAlignment="1" applyProtection="1">
      <alignment/>
      <protection/>
    </xf>
    <xf numFmtId="37" fontId="17" fillId="0" borderId="44" xfId="0" applyNumberFormat="1" applyFont="1" applyBorder="1" applyAlignment="1" applyProtection="1">
      <alignment/>
      <protection/>
    </xf>
    <xf numFmtId="39" fontId="17" fillId="0" borderId="44" xfId="0" applyNumberFormat="1" applyFont="1" applyFill="1" applyBorder="1" applyAlignment="1" applyProtection="1">
      <alignment/>
      <protection/>
    </xf>
    <xf numFmtId="188" fontId="17" fillId="0" borderId="44" xfId="0" applyNumberFormat="1" applyFont="1" applyBorder="1" applyAlignment="1" applyProtection="1">
      <alignment/>
      <protection/>
    </xf>
    <xf numFmtId="188" fontId="17" fillId="0" borderId="44" xfId="0" applyNumberFormat="1" applyFont="1" applyBorder="1" applyAlignment="1" applyProtection="1">
      <alignment horizontal="right"/>
      <protection/>
    </xf>
    <xf numFmtId="39" fontId="17" fillId="0" borderId="44" xfId="0" applyNumberFormat="1" applyFont="1" applyBorder="1" applyAlignment="1" applyProtection="1">
      <alignment horizontal="right"/>
      <protection/>
    </xf>
    <xf numFmtId="3" fontId="17" fillId="0" borderId="44" xfId="0" applyNumberFormat="1" applyFont="1" applyBorder="1" applyAlignment="1" applyProtection="1">
      <alignment horizontal="right"/>
      <protection/>
    </xf>
    <xf numFmtId="37" fontId="17" fillId="0" borderId="44" xfId="0" applyNumberFormat="1" applyFont="1" applyBorder="1" applyAlignment="1" applyProtection="1">
      <alignment horizontal="right"/>
      <protection/>
    </xf>
    <xf numFmtId="37" fontId="17" fillId="0" borderId="44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37" fontId="15" fillId="0" borderId="0" xfId="0" applyNumberFormat="1" applyFont="1" applyBorder="1" applyAlignment="1" applyProtection="1">
      <alignment/>
      <protection/>
    </xf>
    <xf numFmtId="1" fontId="0" fillId="0" borderId="44" xfId="49" applyNumberFormat="1" applyFont="1" applyFill="1" applyBorder="1" applyAlignment="1">
      <alignment horizontal="right"/>
    </xf>
    <xf numFmtId="0" fontId="0" fillId="0" borderId="49" xfId="0" applyBorder="1" applyAlignment="1">
      <alignment/>
    </xf>
    <xf numFmtId="188" fontId="15" fillId="34" borderId="0" xfId="0" applyNumberFormat="1" applyFont="1" applyFill="1" applyAlignment="1" applyProtection="1">
      <alignment horizontal="center"/>
      <protection/>
    </xf>
    <xf numFmtId="188" fontId="15" fillId="34" borderId="0" xfId="0" applyNumberFormat="1" applyFont="1" applyFill="1" applyBorder="1" applyAlignment="1" applyProtection="1">
      <alignment/>
      <protection/>
    </xf>
    <xf numFmtId="4" fontId="15" fillId="0" borderId="44" xfId="0" applyNumberFormat="1" applyFont="1" applyFill="1" applyBorder="1" applyAlignment="1" applyProtection="1">
      <alignment horizontal="left"/>
      <protection/>
    </xf>
    <xf numFmtId="4" fontId="17" fillId="0" borderId="44" xfId="0" applyNumberFormat="1" applyFont="1" applyFill="1" applyBorder="1" applyAlignment="1" applyProtection="1">
      <alignment horizontal="left"/>
      <protection/>
    </xf>
    <xf numFmtId="4" fontId="15" fillId="0" borderId="44" xfId="0" applyNumberFormat="1" applyFont="1" applyFill="1" applyBorder="1" applyAlignment="1">
      <alignment horizontal="center"/>
    </xf>
    <xf numFmtId="206" fontId="17" fillId="0" borderId="44" xfId="49" applyNumberFormat="1" applyFont="1" applyBorder="1" applyAlignment="1">
      <alignment horizontal="right"/>
    </xf>
    <xf numFmtId="4" fontId="15" fillId="0" borderId="44" xfId="0" applyNumberFormat="1" applyFont="1" applyFill="1" applyBorder="1" applyAlignment="1" applyProtection="1">
      <alignment horizontal="center"/>
      <protection/>
    </xf>
    <xf numFmtId="3" fontId="15" fillId="0" borderId="44" xfId="0" applyNumberFormat="1" applyFont="1" applyFill="1" applyBorder="1" applyAlignment="1" applyProtection="1">
      <alignment horizontal="center"/>
      <protection/>
    </xf>
    <xf numFmtId="3" fontId="15" fillId="0" borderId="44" xfId="0" applyNumberFormat="1" applyFont="1" applyFill="1" applyBorder="1" applyAlignment="1">
      <alignment horizontal="center"/>
    </xf>
    <xf numFmtId="3" fontId="17" fillId="0" borderId="44" xfId="49" applyNumberFormat="1" applyFont="1" applyBorder="1" applyAlignment="1">
      <alignment horizontal="right"/>
    </xf>
    <xf numFmtId="197" fontId="17" fillId="0" borderId="44" xfId="0" applyNumberFormat="1" applyFont="1" applyBorder="1" applyAlignment="1">
      <alignment/>
    </xf>
    <xf numFmtId="4" fontId="15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 applyProtection="1">
      <alignment horizontal="left"/>
      <protection/>
    </xf>
    <xf numFmtId="4" fontId="17" fillId="0" borderId="11" xfId="0" applyNumberFormat="1" applyFont="1" applyFill="1" applyBorder="1" applyAlignment="1" applyProtection="1">
      <alignment/>
      <protection/>
    </xf>
    <xf numFmtId="4" fontId="17" fillId="0" borderId="16" xfId="0" applyNumberFormat="1" applyFont="1" applyFill="1" applyBorder="1" applyAlignment="1" applyProtection="1">
      <alignment/>
      <protection/>
    </xf>
    <xf numFmtId="4" fontId="17" fillId="0" borderId="20" xfId="0" applyNumberFormat="1" applyFont="1" applyFill="1" applyBorder="1" applyAlignment="1" applyProtection="1">
      <alignment/>
      <protection/>
    </xf>
    <xf numFmtId="206" fontId="17" fillId="0" borderId="20" xfId="49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4" fontId="17" fillId="0" borderId="50" xfId="0" applyNumberFormat="1" applyFont="1" applyBorder="1" applyAlignment="1">
      <alignment/>
    </xf>
    <xf numFmtId="3" fontId="17" fillId="0" borderId="50" xfId="0" applyNumberFormat="1" applyFont="1" applyFill="1" applyBorder="1" applyAlignment="1" applyProtection="1">
      <alignment horizontal="right"/>
      <protection/>
    </xf>
    <xf numFmtId="4" fontId="15" fillId="0" borderId="20" xfId="0" applyNumberFormat="1" applyFont="1" applyFill="1" applyBorder="1" applyAlignment="1" applyProtection="1">
      <alignment horizontal="center"/>
      <protection/>
    </xf>
    <xf numFmtId="3" fontId="15" fillId="0" borderId="20" xfId="0" applyNumberFormat="1" applyFont="1" applyFill="1" applyBorder="1" applyAlignment="1" applyProtection="1">
      <alignment horizontal="center"/>
      <protection/>
    </xf>
    <xf numFmtId="3" fontId="17" fillId="0" borderId="16" xfId="0" applyNumberFormat="1" applyFont="1" applyFill="1" applyBorder="1" applyAlignment="1" applyProtection="1">
      <alignment/>
      <protection/>
    </xf>
    <xf numFmtId="3" fontId="17" fillId="0" borderId="2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3" fontId="15" fillId="0" borderId="22" xfId="0" applyNumberFormat="1" applyFont="1" applyFill="1" applyBorder="1" applyAlignment="1">
      <alignment horizontal="center"/>
    </xf>
    <xf numFmtId="3" fontId="17" fillId="0" borderId="22" xfId="0" applyNumberFormat="1" applyFont="1" applyFill="1" applyBorder="1" applyAlignment="1" applyProtection="1">
      <alignment horizontal="left"/>
      <protection/>
    </xf>
    <xf numFmtId="3" fontId="17" fillId="0" borderId="17" xfId="0" applyNumberFormat="1" applyFont="1" applyFill="1" applyBorder="1" applyAlignment="1" applyProtection="1">
      <alignment/>
      <protection/>
    </xf>
    <xf numFmtId="3" fontId="17" fillId="0" borderId="19" xfId="0" applyNumberFormat="1" applyFont="1" applyFill="1" applyBorder="1" applyAlignment="1" applyProtection="1">
      <alignment/>
      <protection/>
    </xf>
    <xf numFmtId="3" fontId="17" fillId="0" borderId="22" xfId="0" applyNumberFormat="1" applyFont="1" applyFill="1" applyBorder="1" applyAlignment="1" applyProtection="1">
      <alignment/>
      <protection/>
    </xf>
    <xf numFmtId="3" fontId="17" fillId="0" borderId="22" xfId="49" applyNumberFormat="1" applyFont="1" applyBorder="1" applyAlignment="1">
      <alignment horizontal="right"/>
    </xf>
    <xf numFmtId="3" fontId="17" fillId="0" borderId="43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7" fillId="0" borderId="51" xfId="0" applyNumberFormat="1" applyFont="1" applyBorder="1" applyAlignment="1">
      <alignment/>
    </xf>
    <xf numFmtId="4" fontId="17" fillId="0" borderId="21" xfId="0" applyNumberFormat="1" applyFont="1" applyFill="1" applyBorder="1" applyAlignment="1" applyProtection="1">
      <alignment/>
      <protection/>
    </xf>
    <xf numFmtId="4" fontId="17" fillId="0" borderId="39" xfId="0" applyNumberFormat="1" applyFont="1" applyFill="1" applyBorder="1" applyAlignment="1" applyProtection="1">
      <alignment horizontal="right"/>
      <protection/>
    </xf>
    <xf numFmtId="4" fontId="17" fillId="0" borderId="20" xfId="0" applyNumberFormat="1" applyFont="1" applyFill="1" applyBorder="1" applyAlignment="1" applyProtection="1">
      <alignment horizontal="right"/>
      <protection/>
    </xf>
    <xf numFmtId="4" fontId="17" fillId="0" borderId="0" xfId="0" applyNumberFormat="1" applyFont="1" applyFill="1" applyBorder="1" applyAlignment="1" applyProtection="1">
      <alignment horizontal="right"/>
      <protection/>
    </xf>
    <xf numFmtId="4" fontId="17" fillId="0" borderId="50" xfId="0" applyNumberFormat="1" applyFont="1" applyFill="1" applyBorder="1" applyAlignment="1" applyProtection="1">
      <alignment horizontal="right"/>
      <protection/>
    </xf>
    <xf numFmtId="4" fontId="17" fillId="0" borderId="11" xfId="0" applyNumberFormat="1" applyFont="1" applyFill="1" applyBorder="1" applyAlignment="1" applyProtection="1">
      <alignment horizontal="right"/>
      <protection/>
    </xf>
    <xf numFmtId="4" fontId="17" fillId="0" borderId="16" xfId="0" applyNumberFormat="1" applyFont="1" applyFill="1" applyBorder="1" applyAlignment="1" applyProtection="1">
      <alignment horizontal="right"/>
      <protection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 applyProtection="1">
      <alignment horizontal="left"/>
      <protection/>
    </xf>
    <xf numFmtId="0" fontId="17" fillId="0" borderId="11" xfId="0" applyFont="1" applyFill="1" applyBorder="1" applyAlignment="1" applyProtection="1">
      <alignment horizontal="right"/>
      <protection/>
    </xf>
    <xf numFmtId="0" fontId="17" fillId="0" borderId="16" xfId="0" applyFont="1" applyFill="1" applyBorder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right"/>
      <protection/>
    </xf>
    <xf numFmtId="0" fontId="15" fillId="0" borderId="22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>
      <alignment/>
    </xf>
    <xf numFmtId="0" fontId="17" fillId="0" borderId="17" xfId="0" applyFont="1" applyFill="1" applyBorder="1" applyAlignment="1" applyProtection="1">
      <alignment horizontal="left"/>
      <protection/>
    </xf>
    <xf numFmtId="0" fontId="17" fillId="0" borderId="17" xfId="0" applyFont="1" applyFill="1" applyBorder="1" applyAlignment="1" applyProtection="1">
      <alignment horizontal="right"/>
      <protection/>
    </xf>
    <xf numFmtId="0" fontId="17" fillId="0" borderId="19" xfId="0" applyFont="1" applyFill="1" applyBorder="1" applyAlignment="1" applyProtection="1">
      <alignment horizontal="right"/>
      <protection/>
    </xf>
    <xf numFmtId="0" fontId="17" fillId="0" borderId="22" xfId="0" applyFont="1" applyFill="1" applyBorder="1" applyAlignment="1" applyProtection="1">
      <alignment horizontal="right"/>
      <protection/>
    </xf>
    <xf numFmtId="0" fontId="17" fillId="0" borderId="21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2" xfId="0" applyFont="1" applyBorder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Border="1" applyAlignment="1">
      <alignment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7" fillId="34" borderId="0" xfId="0" applyFont="1" applyFill="1" applyAlignment="1">
      <alignment horizontal="left"/>
    </xf>
    <xf numFmtId="3" fontId="15" fillId="33" borderId="44" xfId="0" applyNumberFormat="1" applyFont="1" applyFill="1" applyBorder="1" applyAlignment="1">
      <alignment vertical="center"/>
    </xf>
    <xf numFmtId="0" fontId="15" fillId="0" borderId="44" xfId="0" applyFont="1" applyBorder="1" applyAlignment="1">
      <alignment horizontal="left"/>
    </xf>
    <xf numFmtId="39" fontId="15" fillId="0" borderId="44" xfId="0" applyNumberFormat="1" applyFont="1" applyBorder="1" applyAlignment="1" applyProtection="1">
      <alignment/>
      <protection/>
    </xf>
    <xf numFmtId="4" fontId="15" fillId="0" borderId="44" xfId="0" applyNumberFormat="1" applyFont="1" applyBorder="1" applyAlignment="1" applyProtection="1">
      <alignment/>
      <protection/>
    </xf>
    <xf numFmtId="37" fontId="15" fillId="0" borderId="44" xfId="0" applyNumberFormat="1" applyFont="1" applyBorder="1" applyAlignment="1" applyProtection="1">
      <alignment/>
      <protection/>
    </xf>
    <xf numFmtId="0" fontId="17" fillId="0" borderId="44" xfId="0" applyFont="1" applyBorder="1" applyAlignment="1">
      <alignment horizontal="left"/>
    </xf>
    <xf numFmtId="0" fontId="17" fillId="0" borderId="44" xfId="0" applyFont="1" applyBorder="1" applyAlignment="1" applyProtection="1">
      <alignment horizontal="right"/>
      <protection/>
    </xf>
    <xf numFmtId="3" fontId="17" fillId="0" borderId="44" xfId="0" applyNumberFormat="1" applyFont="1" applyBorder="1" applyAlignment="1" applyProtection="1">
      <alignment horizontal="left"/>
      <protection/>
    </xf>
    <xf numFmtId="209" fontId="17" fillId="0" borderId="44" xfId="0" applyNumberFormat="1" applyFont="1" applyFill="1" applyBorder="1" applyAlignment="1" applyProtection="1">
      <alignment/>
      <protection/>
    </xf>
    <xf numFmtId="4" fontId="17" fillId="0" borderId="44" xfId="0" applyNumberFormat="1" applyFont="1" applyBorder="1" applyAlignment="1" applyProtection="1">
      <alignment/>
      <protection locked="0"/>
    </xf>
    <xf numFmtId="3" fontId="17" fillId="0" borderId="44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39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3" fontId="15" fillId="0" borderId="36" xfId="0" applyNumberFormat="1" applyFont="1" applyBorder="1" applyAlignment="1">
      <alignment/>
    </xf>
    <xf numFmtId="0" fontId="15" fillId="0" borderId="36" xfId="0" applyFont="1" applyFill="1" applyBorder="1" applyAlignment="1" applyProtection="1">
      <alignment horizontal="center"/>
      <protection/>
    </xf>
    <xf numFmtId="0" fontId="17" fillId="0" borderId="34" xfId="0" applyFont="1" applyBorder="1" applyAlignment="1">
      <alignment/>
    </xf>
    <xf numFmtId="0" fontId="17" fillId="0" borderId="33" xfId="0" applyFont="1" applyBorder="1" applyAlignment="1">
      <alignment/>
    </xf>
    <xf numFmtId="2" fontId="17" fillId="0" borderId="33" xfId="0" applyNumberFormat="1" applyFont="1" applyBorder="1" applyAlignment="1">
      <alignment/>
    </xf>
    <xf numFmtId="2" fontId="17" fillId="0" borderId="3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>
      <alignment/>
    </xf>
    <xf numFmtId="0" fontId="17" fillId="0" borderId="44" xfId="0" applyFont="1" applyBorder="1" applyAlignment="1">
      <alignment horizontal="left" indent="1"/>
    </xf>
    <xf numFmtId="0" fontId="17" fillId="0" borderId="44" xfId="0" applyFont="1" applyBorder="1" applyAlignment="1" applyProtection="1">
      <alignment horizontal="center"/>
      <protection/>
    </xf>
    <xf numFmtId="0" fontId="17" fillId="35" borderId="44" xfId="0" applyFont="1" applyFill="1" applyBorder="1" applyAlignment="1" applyProtection="1">
      <alignment horizontal="center"/>
      <protection/>
    </xf>
    <xf numFmtId="0" fontId="17" fillId="0" borderId="44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/>
    </xf>
    <xf numFmtId="0" fontId="17" fillId="34" borderId="0" xfId="0" applyFont="1" applyFill="1" applyBorder="1" applyAlignment="1">
      <alignment/>
    </xf>
    <xf numFmtId="4" fontId="15" fillId="0" borderId="44" xfId="0" applyNumberFormat="1" applyFont="1" applyBorder="1" applyAlignment="1" applyProtection="1">
      <alignment/>
      <protection/>
    </xf>
    <xf numFmtId="3" fontId="15" fillId="0" borderId="44" xfId="0" applyNumberFormat="1" applyFont="1" applyBorder="1" applyAlignment="1" applyProtection="1">
      <alignment/>
      <protection/>
    </xf>
    <xf numFmtId="0" fontId="17" fillId="0" borderId="20" xfId="0" applyFont="1" applyBorder="1" applyAlignment="1">
      <alignment horizontal="center"/>
    </xf>
    <xf numFmtId="4" fontId="17" fillId="0" borderId="20" xfId="0" applyNumberFormat="1" applyFont="1" applyBorder="1" applyAlignment="1">
      <alignment horizontal="left"/>
    </xf>
    <xf numFmtId="4" fontId="17" fillId="0" borderId="20" xfId="0" applyNumberFormat="1" applyFont="1" applyFill="1" applyBorder="1" applyAlignment="1">
      <alignment/>
    </xf>
    <xf numFmtId="0" fontId="17" fillId="0" borderId="20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left"/>
      <protection/>
    </xf>
    <xf numFmtId="0" fontId="17" fillId="0" borderId="22" xfId="0" applyFont="1" applyBorder="1" applyAlignment="1">
      <alignment horizontal="center"/>
    </xf>
    <xf numFmtId="0" fontId="17" fillId="0" borderId="40" xfId="0" applyFont="1" applyBorder="1" applyAlignment="1" applyProtection="1">
      <alignment horizontal="left"/>
      <protection/>
    </xf>
    <xf numFmtId="4" fontId="17" fillId="0" borderId="38" xfId="0" applyNumberFormat="1" applyFont="1" applyBorder="1" applyAlignment="1">
      <alignment/>
    </xf>
    <xf numFmtId="4" fontId="61" fillId="0" borderId="21" xfId="0" applyNumberFormat="1" applyFont="1" applyBorder="1" applyAlignment="1">
      <alignment/>
    </xf>
    <xf numFmtId="4" fontId="61" fillId="0" borderId="20" xfId="0" applyNumberFormat="1" applyFont="1" applyBorder="1" applyAlignment="1">
      <alignment/>
    </xf>
    <xf numFmtId="37" fontId="61" fillId="0" borderId="22" xfId="0" applyNumberFormat="1" applyFont="1" applyBorder="1" applyAlignment="1">
      <alignment/>
    </xf>
    <xf numFmtId="188" fontId="17" fillId="34" borderId="0" xfId="55" applyFont="1" applyFill="1" applyBorder="1" applyAlignment="1" applyProtection="1">
      <alignment horizontal="left"/>
      <protection/>
    </xf>
    <xf numFmtId="188" fontId="17" fillId="34" borderId="0" xfId="55" applyFont="1" applyFill="1">
      <alignment/>
      <protection/>
    </xf>
    <xf numFmtId="4" fontId="15" fillId="0" borderId="44" xfId="0" applyNumberFormat="1" applyFont="1" applyBorder="1" applyAlignment="1">
      <alignment/>
    </xf>
    <xf numFmtId="0" fontId="17" fillId="0" borderId="44" xfId="0" applyFont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39" fontId="17" fillId="0" borderId="44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Border="1" applyAlignment="1" applyProtection="1">
      <alignment horizontal="right"/>
      <protection/>
    </xf>
    <xf numFmtId="39" fontId="17" fillId="0" borderId="0" xfId="0" applyNumberFormat="1" applyFont="1" applyBorder="1" applyAlignment="1" applyProtection="1">
      <alignment horizontal="right"/>
      <protection/>
    </xf>
    <xf numFmtId="2" fontId="17" fillId="0" borderId="0" xfId="0" applyNumberFormat="1" applyFont="1" applyBorder="1" applyAlignment="1">
      <alignment/>
    </xf>
    <xf numFmtId="4" fontId="15" fillId="0" borderId="44" xfId="0" applyNumberFormat="1" applyFont="1" applyFill="1" applyBorder="1" applyAlignment="1" applyProtection="1">
      <alignment horizontal="left" indent="1"/>
      <protection/>
    </xf>
    <xf numFmtId="188" fontId="15" fillId="0" borderId="44" xfId="0" applyNumberFormat="1" applyFont="1" applyFill="1" applyBorder="1" applyAlignment="1" applyProtection="1">
      <alignment horizontal="left" indent="1"/>
      <protection/>
    </xf>
    <xf numFmtId="188" fontId="17" fillId="0" borderId="44" xfId="0" applyNumberFormat="1" applyFont="1" applyBorder="1" applyAlignment="1" applyProtection="1">
      <alignment horizontal="left" indent="1"/>
      <protection/>
    </xf>
    <xf numFmtId="37" fontId="17" fillId="0" borderId="44" xfId="49" applyNumberFormat="1" applyFont="1" applyBorder="1" applyAlignment="1">
      <alignment horizontal="right"/>
    </xf>
    <xf numFmtId="187" fontId="17" fillId="0" borderId="44" xfId="49" applyNumberFormat="1" applyFont="1" applyBorder="1" applyAlignment="1">
      <alignment horizontal="right"/>
    </xf>
    <xf numFmtId="37" fontId="0" fillId="0" borderId="44" xfId="0" applyNumberFormat="1" applyFont="1" applyBorder="1" applyAlignment="1">
      <alignment horizontal="right"/>
    </xf>
    <xf numFmtId="0" fontId="11" fillId="34" borderId="0" xfId="0" applyFont="1" applyFill="1" applyAlignment="1">
      <alignment/>
    </xf>
    <xf numFmtId="0" fontId="0" fillId="34" borderId="0" xfId="0" applyFont="1" applyFill="1" applyBorder="1" applyAlignment="1">
      <alignment horizontal="left" indent="1"/>
    </xf>
    <xf numFmtId="4" fontId="0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188" fontId="13" fillId="34" borderId="0" xfId="55" applyFont="1" applyFill="1" applyBorder="1" applyAlignment="1" applyProtection="1">
      <alignment horizontal="center"/>
      <protection/>
    </xf>
    <xf numFmtId="188" fontId="12" fillId="0" borderId="44" xfId="55" applyFont="1" applyBorder="1" applyAlignment="1" applyProtection="1">
      <alignment horizontal="center" vertical="center"/>
      <protection/>
    </xf>
    <xf numFmtId="188" fontId="16" fillId="0" borderId="44" xfId="55" applyFont="1" applyBorder="1" applyAlignment="1" applyProtection="1">
      <alignment horizontal="center" vertical="center"/>
      <protection/>
    </xf>
    <xf numFmtId="188" fontId="12" fillId="0" borderId="44" xfId="55" applyFont="1" applyBorder="1" applyAlignment="1" applyProtection="1">
      <alignment horizontal="center" vertical="center" wrapText="1"/>
      <protection/>
    </xf>
    <xf numFmtId="188" fontId="12" fillId="0" borderId="44" xfId="55" applyFont="1" applyBorder="1" applyAlignment="1">
      <alignment horizontal="center" vertical="center"/>
      <protection/>
    </xf>
    <xf numFmtId="188" fontId="12" fillId="0" borderId="44" xfId="55" applyFont="1" applyBorder="1" applyAlignment="1" applyProtection="1">
      <alignment horizontal="left" vertical="center"/>
      <protection/>
    </xf>
    <xf numFmtId="3" fontId="12" fillId="0" borderId="44" xfId="55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/>
    </xf>
    <xf numFmtId="3" fontId="12" fillId="34" borderId="44" xfId="55" applyNumberFormat="1" applyFont="1" applyFill="1" applyBorder="1" applyAlignment="1" applyProtection="1">
      <alignment horizontal="left" vertical="center"/>
      <protection/>
    </xf>
    <xf numFmtId="188" fontId="12" fillId="0" borderId="44" xfId="55" applyFont="1" applyBorder="1" applyAlignment="1" applyProtection="1">
      <alignment horizontal="left" vertical="center" wrapText="1"/>
      <protection/>
    </xf>
    <xf numFmtId="3" fontId="17" fillId="0" borderId="49" xfId="55" applyNumberFormat="1" applyFont="1" applyBorder="1" applyAlignment="1" applyProtection="1">
      <alignment horizontal="center" vertical="center"/>
      <protection/>
    </xf>
    <xf numFmtId="3" fontId="17" fillId="0" borderId="47" xfId="55" applyNumberFormat="1" applyFont="1" applyBorder="1" applyAlignment="1" applyProtection="1">
      <alignment horizontal="center" vertical="center"/>
      <protection/>
    </xf>
    <xf numFmtId="3" fontId="17" fillId="0" borderId="48" xfId="55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15" fillId="34" borderId="0" xfId="0" applyFont="1" applyFill="1" applyAlignment="1">
      <alignment horizontal="center"/>
    </xf>
    <xf numFmtId="188" fontId="15" fillId="34" borderId="0" xfId="55" applyFont="1" applyFill="1" applyBorder="1" applyAlignment="1" applyProtection="1">
      <alignment horizontal="center"/>
      <protection/>
    </xf>
    <xf numFmtId="188" fontId="15" fillId="34" borderId="0" xfId="55" applyFont="1" applyFill="1" applyAlignment="1" applyProtection="1">
      <alignment horizontal="center"/>
      <protection/>
    </xf>
    <xf numFmtId="188" fontId="17" fillId="0" borderId="0" xfId="55" applyFont="1" applyBorder="1" applyAlignment="1">
      <alignment horizontal="left"/>
      <protection/>
    </xf>
    <xf numFmtId="3" fontId="15" fillId="0" borderId="49" xfId="55" applyNumberFormat="1" applyFont="1" applyBorder="1" applyAlignment="1" applyProtection="1">
      <alignment horizontal="center" vertical="center"/>
      <protection/>
    </xf>
    <xf numFmtId="3" fontId="15" fillId="0" borderId="47" xfId="55" applyNumberFormat="1" applyFont="1" applyBorder="1" applyAlignment="1" applyProtection="1">
      <alignment horizontal="center" vertical="center"/>
      <protection/>
    </xf>
    <xf numFmtId="3" fontId="15" fillId="0" borderId="48" xfId="55" applyNumberFormat="1" applyFont="1" applyBorder="1" applyAlignment="1" applyProtection="1">
      <alignment horizontal="center" vertical="center"/>
      <protection/>
    </xf>
    <xf numFmtId="188" fontId="0" fillId="0" borderId="44" xfId="0" applyNumberFormat="1" applyFont="1" applyBorder="1" applyAlignment="1" applyProtection="1">
      <alignment horizontal="center" vertical="center"/>
      <protection/>
    </xf>
    <xf numFmtId="188" fontId="11" fillId="34" borderId="0" xfId="0" applyNumberFormat="1" applyFont="1" applyFill="1" applyBorder="1" applyAlignment="1" applyProtection="1">
      <alignment horizontal="center"/>
      <protection/>
    </xf>
    <xf numFmtId="3" fontId="11" fillId="0" borderId="44" xfId="0" applyNumberFormat="1" applyFont="1" applyBorder="1" applyAlignment="1" applyProtection="1">
      <alignment horizontal="center" vertical="center"/>
      <protection/>
    </xf>
    <xf numFmtId="188" fontId="15" fillId="34" borderId="0" xfId="0" applyNumberFormat="1" applyFont="1" applyFill="1" applyBorder="1" applyAlignment="1" applyProtection="1">
      <alignment horizontal="center"/>
      <protection/>
    </xf>
    <xf numFmtId="0" fontId="17" fillId="0" borderId="49" xfId="0" applyFont="1" applyBorder="1" applyAlignment="1" applyProtection="1">
      <alignment horizontal="center" vertical="center"/>
      <protection/>
    </xf>
    <xf numFmtId="0" fontId="17" fillId="0" borderId="47" xfId="0" applyFont="1" applyBorder="1" applyAlignment="1" applyProtection="1">
      <alignment horizontal="center" vertical="center"/>
      <protection/>
    </xf>
    <xf numFmtId="0" fontId="17" fillId="0" borderId="48" xfId="0" applyFont="1" applyBorder="1" applyAlignment="1" applyProtection="1">
      <alignment horizontal="center" vertical="center"/>
      <protection/>
    </xf>
    <xf numFmtId="188" fontId="15" fillId="34" borderId="0" xfId="0" applyNumberFormat="1" applyFont="1" applyFill="1" applyBorder="1" applyAlignment="1" applyProtection="1" quotePrefix="1">
      <alignment horizontal="center"/>
      <protection/>
    </xf>
    <xf numFmtId="0" fontId="17" fillId="0" borderId="44" xfId="0" applyFont="1" applyBorder="1" applyAlignment="1">
      <alignment horizontal="center" vertical="center"/>
    </xf>
    <xf numFmtId="3" fontId="15" fillId="0" borderId="44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4" fontId="17" fillId="0" borderId="49" xfId="0" applyNumberFormat="1" applyFont="1" applyBorder="1" applyAlignment="1">
      <alignment horizontal="center" vertical="center"/>
    </xf>
    <xf numFmtId="4" fontId="17" fillId="0" borderId="47" xfId="0" applyNumberFormat="1" applyFont="1" applyBorder="1" applyAlignment="1">
      <alignment horizontal="center" vertical="center"/>
    </xf>
    <xf numFmtId="4" fontId="17" fillId="0" borderId="48" xfId="0" applyNumberFormat="1" applyFont="1" applyBorder="1" applyAlignment="1">
      <alignment horizontal="center" vertical="center"/>
    </xf>
    <xf numFmtId="188" fontId="11" fillId="34" borderId="0" xfId="0" applyNumberFormat="1" applyFont="1" applyFill="1" applyBorder="1" applyAlignment="1" applyProtection="1" quotePrefix="1">
      <alignment horizontal="center"/>
      <protection/>
    </xf>
    <xf numFmtId="188" fontId="0" fillId="0" borderId="0" xfId="54" applyFont="1" applyAlignment="1">
      <alignment horizontal="left"/>
      <protection/>
    </xf>
    <xf numFmtId="0" fontId="0" fillId="0" borderId="44" xfId="0" applyFont="1" applyBorder="1" applyAlignment="1" applyProtection="1">
      <alignment horizontal="center" vertical="center"/>
      <protection/>
    </xf>
    <xf numFmtId="4" fontId="0" fillId="0" borderId="44" xfId="0" applyNumberFormat="1" applyFont="1" applyBorder="1" applyAlignment="1">
      <alignment horizontal="center" vertical="center"/>
    </xf>
    <xf numFmtId="188" fontId="7" fillId="0" borderId="0" xfId="55" applyFont="1" applyBorder="1" applyAlignment="1">
      <alignment horizontal="left"/>
      <protection/>
    </xf>
    <xf numFmtId="0" fontId="17" fillId="0" borderId="0" xfId="0" applyFont="1" applyAlignment="1">
      <alignment horizontal="left"/>
    </xf>
    <xf numFmtId="188" fontId="17" fillId="0" borderId="44" xfId="0" applyNumberFormat="1" applyFont="1" applyBorder="1" applyAlignment="1" applyProtection="1">
      <alignment horizontal="center" vertical="center"/>
      <protection/>
    </xf>
    <xf numFmtId="188" fontId="17" fillId="0" borderId="44" xfId="0" applyNumberFormat="1" applyFont="1" applyBorder="1" applyAlignment="1" applyProtection="1">
      <alignment horizontal="center" vertical="center" wrapText="1"/>
      <protection/>
    </xf>
    <xf numFmtId="188" fontId="15" fillId="34" borderId="0" xfId="0" applyNumberFormat="1" applyFont="1" applyFill="1" applyAlignment="1" applyProtection="1">
      <alignment horizontal="center"/>
      <protection/>
    </xf>
    <xf numFmtId="4" fontId="15" fillId="0" borderId="44" xfId="0" applyNumberFormat="1" applyFont="1" applyFill="1" applyBorder="1" applyAlignment="1" applyProtection="1">
      <alignment horizontal="center" vertical="center"/>
      <protection/>
    </xf>
    <xf numFmtId="188" fontId="11" fillId="34" borderId="0" xfId="54" applyNumberFormat="1" applyFont="1" applyFill="1" applyBorder="1" applyAlignment="1" applyProtection="1">
      <alignment horizontal="center"/>
      <protection/>
    </xf>
    <xf numFmtId="188" fontId="11" fillId="34" borderId="0" xfId="54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39" fontId="11" fillId="0" borderId="44" xfId="54" applyNumberFormat="1" applyFont="1" applyFill="1" applyBorder="1" applyAlignment="1" applyProtection="1">
      <alignment horizontal="center" vertical="center"/>
      <protection/>
    </xf>
    <xf numFmtId="188" fontId="11" fillId="34" borderId="0" xfId="54" applyNumberFormat="1" applyFont="1" applyFill="1" applyAlignment="1" applyProtection="1">
      <alignment horizontal="center"/>
      <protection/>
    </xf>
    <xf numFmtId="39" fontId="0" fillId="0" borderId="49" xfId="54" applyNumberFormat="1" applyFont="1" applyBorder="1" applyAlignment="1" applyProtection="1">
      <alignment horizontal="center" vertical="center"/>
      <protection/>
    </xf>
    <xf numFmtId="39" fontId="0" fillId="0" borderId="47" xfId="54" applyNumberFormat="1" applyFont="1" applyBorder="1" applyAlignment="1" applyProtection="1">
      <alignment horizontal="center" vertical="center"/>
      <protection/>
    </xf>
    <xf numFmtId="39" fontId="0" fillId="0" borderId="48" xfId="54" applyNumberFormat="1" applyFont="1" applyBorder="1" applyAlignment="1" applyProtection="1">
      <alignment horizontal="center" vertical="center"/>
      <protection/>
    </xf>
    <xf numFmtId="4" fontId="0" fillId="0" borderId="49" xfId="54" applyNumberFormat="1" applyFont="1" applyBorder="1" applyAlignment="1">
      <alignment horizontal="center" vertical="center"/>
      <protection/>
    </xf>
    <xf numFmtId="4" fontId="0" fillId="0" borderId="47" xfId="54" applyNumberFormat="1" applyFont="1" applyBorder="1" applyAlignment="1">
      <alignment horizontal="center" vertical="center"/>
      <protection/>
    </xf>
    <xf numFmtId="4" fontId="0" fillId="0" borderId="48" xfId="54" applyNumberFormat="1" applyFont="1" applyBorder="1" applyAlignment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3" fontId="11" fillId="0" borderId="44" xfId="0" applyNumberFormat="1" applyFont="1" applyBorder="1" applyAlignment="1" applyProtection="1">
      <alignment horizontal="center" vertical="center" wrapText="1"/>
      <protection/>
    </xf>
    <xf numFmtId="188" fontId="12" fillId="0" borderId="44" xfId="0" applyNumberFormat="1" applyFont="1" applyBorder="1" applyAlignment="1" applyProtection="1">
      <alignment horizontal="center" vertical="center" wrapText="1"/>
      <protection/>
    </xf>
    <xf numFmtId="3" fontId="0" fillId="0" borderId="44" xfId="0" applyNumberFormat="1" applyFont="1" applyBorder="1" applyAlignment="1" applyProtection="1">
      <alignment horizontal="center" vertical="center"/>
      <protection/>
    </xf>
    <xf numFmtId="0" fontId="11" fillId="34" borderId="0" xfId="0" applyFont="1" applyFill="1" applyAlignment="1">
      <alignment horizontal="center"/>
    </xf>
    <xf numFmtId="3" fontId="11" fillId="0" borderId="44" xfId="0" applyNumberFormat="1" applyFont="1" applyFill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/>
      <protection/>
    </xf>
    <xf numFmtId="188" fontId="3" fillId="0" borderId="0" xfId="56" applyAlignment="1">
      <alignment horizontal="center"/>
      <protection/>
    </xf>
    <xf numFmtId="188" fontId="13" fillId="0" borderId="0" xfId="56" applyFont="1" applyAlignment="1">
      <alignment horizontal="center"/>
      <protection/>
    </xf>
    <xf numFmtId="188" fontId="13" fillId="0" borderId="0" xfId="56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3" fontId="0" fillId="0" borderId="49" xfId="0" applyNumberFormat="1" applyFont="1" applyBorder="1" applyAlignment="1" applyProtection="1">
      <alignment horizontal="center" vertical="center"/>
      <protection/>
    </xf>
    <xf numFmtId="3" fontId="0" fillId="0" borderId="47" xfId="0" applyNumberFormat="1" applyFont="1" applyBorder="1" applyAlignment="1" applyProtection="1">
      <alignment horizontal="center" vertical="center"/>
      <protection/>
    </xf>
    <xf numFmtId="3" fontId="0" fillId="0" borderId="48" xfId="0" applyNumberFormat="1" applyFont="1" applyBorder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/>
      <protection/>
    </xf>
    <xf numFmtId="3" fontId="11" fillId="0" borderId="49" xfId="0" applyNumberFormat="1" applyFont="1" applyFill="1" applyBorder="1" applyAlignment="1" applyProtection="1">
      <alignment horizontal="center" vertical="center"/>
      <protection/>
    </xf>
    <xf numFmtId="3" fontId="11" fillId="0" borderId="47" xfId="0" applyNumberFormat="1" applyFont="1" applyFill="1" applyBorder="1" applyAlignment="1" applyProtection="1">
      <alignment horizontal="center" vertical="center"/>
      <protection/>
    </xf>
    <xf numFmtId="3" fontId="11" fillId="0" borderId="48" xfId="0" applyNumberFormat="1" applyFont="1" applyFill="1" applyBorder="1" applyAlignment="1" applyProtection="1">
      <alignment horizontal="center" vertical="center"/>
      <protection/>
    </xf>
    <xf numFmtId="3" fontId="0" fillId="0" borderId="49" xfId="56" applyNumberFormat="1" applyFont="1" applyBorder="1" applyAlignment="1" applyProtection="1">
      <alignment horizontal="center" vertical="center"/>
      <protection/>
    </xf>
    <xf numFmtId="3" fontId="0" fillId="0" borderId="47" xfId="56" applyNumberFormat="1" applyFont="1" applyBorder="1" applyAlignment="1" applyProtection="1">
      <alignment horizontal="center" vertical="center"/>
      <protection/>
    </xf>
    <xf numFmtId="3" fontId="0" fillId="0" borderId="48" xfId="56" applyNumberFormat="1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5" fillId="34" borderId="0" xfId="0" applyFont="1" applyFill="1" applyBorder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vertical="center" wrapText="1"/>
      <protection/>
    </xf>
    <xf numFmtId="3" fontId="17" fillId="0" borderId="49" xfId="0" applyNumberFormat="1" applyFont="1" applyFill="1" applyBorder="1" applyAlignment="1" applyProtection="1">
      <alignment horizontal="center" vertical="center"/>
      <protection/>
    </xf>
    <xf numFmtId="3" fontId="17" fillId="0" borderId="47" xfId="0" applyNumberFormat="1" applyFont="1" applyFill="1" applyBorder="1" applyAlignment="1" applyProtection="1">
      <alignment horizontal="center" vertical="center"/>
      <protection/>
    </xf>
    <xf numFmtId="3" fontId="17" fillId="0" borderId="48" xfId="0" applyNumberFormat="1" applyFont="1" applyFill="1" applyBorder="1" applyAlignment="1" applyProtection="1">
      <alignment horizontal="center" vertical="center"/>
      <protection/>
    </xf>
    <xf numFmtId="3" fontId="15" fillId="0" borderId="49" xfId="0" applyNumberFormat="1" applyFont="1" applyFill="1" applyBorder="1" applyAlignment="1" applyProtection="1">
      <alignment horizontal="center" vertical="center"/>
      <protection/>
    </xf>
    <xf numFmtId="3" fontId="15" fillId="0" borderId="47" xfId="0" applyNumberFormat="1" applyFont="1" applyFill="1" applyBorder="1" applyAlignment="1" applyProtection="1">
      <alignment horizontal="center" vertical="center"/>
      <protection/>
    </xf>
    <xf numFmtId="3" fontId="15" fillId="0" borderId="48" xfId="0" applyNumberFormat="1" applyFont="1" applyFill="1" applyBorder="1" applyAlignment="1" applyProtection="1">
      <alignment horizontal="center" vertical="center"/>
      <protection/>
    </xf>
    <xf numFmtId="188" fontId="17" fillId="0" borderId="49" xfId="0" applyNumberFormat="1" applyFont="1" applyBorder="1" applyAlignment="1" applyProtection="1">
      <alignment horizontal="center" vertical="center"/>
      <protection/>
    </xf>
    <xf numFmtId="188" fontId="17" fillId="0" borderId="47" xfId="0" applyNumberFormat="1" applyFont="1" applyBorder="1" applyAlignment="1" applyProtection="1">
      <alignment horizontal="center" vertical="center"/>
      <protection/>
    </xf>
    <xf numFmtId="188" fontId="17" fillId="0" borderId="48" xfId="0" applyNumberFormat="1" applyFont="1" applyBorder="1" applyAlignment="1" applyProtection="1">
      <alignment horizontal="center" vertical="center"/>
      <protection/>
    </xf>
    <xf numFmtId="188" fontId="17" fillId="34" borderId="0" xfId="0" applyNumberFormat="1" applyFont="1" applyFill="1" applyBorder="1" applyAlignment="1" applyProtection="1">
      <alignment horizontal="center"/>
      <protection/>
    </xf>
    <xf numFmtId="188" fontId="15" fillId="0" borderId="49" xfId="0" applyNumberFormat="1" applyFont="1" applyFill="1" applyBorder="1" applyAlignment="1" applyProtection="1">
      <alignment horizontal="center" vertical="center"/>
      <protection/>
    </xf>
    <xf numFmtId="188" fontId="15" fillId="0" borderId="47" xfId="0" applyNumberFormat="1" applyFont="1" applyFill="1" applyBorder="1" applyAlignment="1" applyProtection="1">
      <alignment horizontal="center" vertical="center"/>
      <protection/>
    </xf>
    <xf numFmtId="188" fontId="15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3" fontId="11" fillId="0" borderId="49" xfId="0" applyNumberFormat="1" applyFont="1" applyBorder="1" applyAlignment="1" applyProtection="1">
      <alignment horizontal="center" vertical="center"/>
      <protection/>
    </xf>
    <xf numFmtId="3" fontId="11" fillId="0" borderId="47" xfId="0" applyNumberFormat="1" applyFont="1" applyBorder="1" applyAlignment="1" applyProtection="1">
      <alignment horizontal="center" vertical="center"/>
      <protection/>
    </xf>
    <xf numFmtId="3" fontId="11" fillId="0" borderId="48" xfId="0" applyNumberFormat="1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39" fontId="11" fillId="0" borderId="44" xfId="0" applyNumberFormat="1" applyFont="1" applyBorder="1" applyAlignment="1" applyProtection="1">
      <alignment horizontal="center" vertical="center"/>
      <protection/>
    </xf>
    <xf numFmtId="39" fontId="0" fillId="0" borderId="44" xfId="0" applyNumberFormat="1" applyFont="1" applyBorder="1" applyAlignment="1" applyProtection="1">
      <alignment horizontal="center" vertical="center"/>
      <protection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>
      <alignment horizontal="left"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3" fontId="15" fillId="0" borderId="44" xfId="0" applyNumberFormat="1" applyFont="1" applyFill="1" applyBorder="1" applyAlignment="1" applyProtection="1">
      <alignment horizontal="center" vertical="center"/>
      <protection/>
    </xf>
    <xf numFmtId="0" fontId="17" fillId="34" borderId="0" xfId="0" applyFont="1" applyFill="1" applyAlignment="1">
      <alignment horizontal="left"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4" fontId="0" fillId="0" borderId="49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horizontal="center" vertical="center"/>
    </xf>
    <xf numFmtId="4" fontId="0" fillId="0" borderId="48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 applyProtection="1">
      <alignment horizontal="center" vertical="center"/>
      <protection/>
    </xf>
    <xf numFmtId="3" fontId="15" fillId="0" borderId="47" xfId="0" applyNumberFormat="1" applyFont="1" applyBorder="1" applyAlignment="1" applyProtection="1">
      <alignment horizontal="center" vertical="center"/>
      <protection/>
    </xf>
    <xf numFmtId="3" fontId="15" fillId="0" borderId="48" xfId="0" applyNumberFormat="1" applyFont="1" applyBorder="1" applyAlignment="1" applyProtection="1">
      <alignment horizontal="center" vertical="center"/>
      <protection/>
    </xf>
    <xf numFmtId="3" fontId="17" fillId="0" borderId="49" xfId="0" applyNumberFormat="1" applyFont="1" applyBorder="1" applyAlignment="1" applyProtection="1">
      <alignment horizontal="center" vertical="center"/>
      <protection/>
    </xf>
    <xf numFmtId="3" fontId="17" fillId="0" borderId="47" xfId="0" applyNumberFormat="1" applyFont="1" applyBorder="1" applyAlignment="1" applyProtection="1">
      <alignment horizontal="center" vertical="center"/>
      <protection/>
    </xf>
    <xf numFmtId="3" fontId="17" fillId="0" borderId="48" xfId="0" applyNumberFormat="1" applyFont="1" applyBorder="1" applyAlignment="1" applyProtection="1">
      <alignment horizontal="center" vertical="center"/>
      <protection/>
    </xf>
    <xf numFmtId="0" fontId="17" fillId="34" borderId="0" xfId="0" applyFont="1" applyFill="1" applyBorder="1" applyAlignment="1">
      <alignment horizontal="left"/>
    </xf>
    <xf numFmtId="0" fontId="15" fillId="34" borderId="0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left"/>
    </xf>
    <xf numFmtId="0" fontId="15" fillId="0" borderId="44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center" vertical="center"/>
      <protection/>
    </xf>
    <xf numFmtId="188" fontId="0" fillId="0" borderId="44" xfId="0" applyNumberFormat="1" applyFont="1" applyBorder="1" applyAlignment="1" applyProtection="1">
      <alignment horizontal="center" vertical="center" wrapText="1"/>
      <protection/>
    </xf>
    <xf numFmtId="188" fontId="11" fillId="0" borderId="49" xfId="0" applyNumberFormat="1" applyFont="1" applyFill="1" applyBorder="1" applyAlignment="1" applyProtection="1">
      <alignment horizontal="center" vertical="center"/>
      <protection/>
    </xf>
    <xf numFmtId="188" fontId="11" fillId="0" borderId="47" xfId="0" applyNumberFormat="1" applyFont="1" applyFill="1" applyBorder="1" applyAlignment="1" applyProtection="1">
      <alignment horizontal="center" vertical="center"/>
      <protection/>
    </xf>
    <xf numFmtId="188" fontId="11" fillId="0" borderId="48" xfId="0" applyNumberFormat="1" applyFont="1" applyFill="1" applyBorder="1" applyAlignment="1" applyProtection="1">
      <alignment horizontal="center" vertical="center"/>
      <protection/>
    </xf>
    <xf numFmtId="188" fontId="0" fillId="34" borderId="0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3" fillId="0" borderId="0" xfId="0" applyFont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rijol Vigna" xfId="54"/>
    <cellStyle name="Normal_Hoja1" xfId="55"/>
    <cellStyle name="Normal_Otoe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88">
    <dxf/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  <dxf/>
    <dxf/>
    <dxf>
      <font>
        <color indexed="9"/>
      </font>
    </dxf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SUP. SEMBRADA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melon!$B$9</c:f>
              <c:strCache>
                <c:ptCount val="1"/>
                <c:pt idx="0">
                  <c:v>SUP. SEMBRADA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melon!$Q$8:$V$8</c:f>
              <c:strCache>
                <c:ptCount val="1"/>
                <c:pt idx="0">
                  <c:v>2009/2010</c:v>
                </c:pt>
              </c:strCache>
            </c:strRef>
          </c:cat>
          <c:val>
            <c:numRef>
              <c:f>melon!$Q$9:$V$9</c:f>
              <c:numCache>
                <c:ptCount val="1"/>
                <c:pt idx="0">
                  <c:v>1149.81</c:v>
                </c:pt>
              </c:numCache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209911"/>
        <c:crosses val="autoZero"/>
        <c:auto val="1"/>
        <c:lblOffset val="100"/>
        <c:tickLblSkip val="2"/>
        <c:noMultiLvlLbl val="0"/>
      </c:catAx>
      <c:valAx>
        <c:axId val="14209911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774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PRODUCCIÓN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melon!$B$11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melon!$Q$8:$V$8</c:f>
              <c:strCache>
                <c:ptCount val="1"/>
                <c:pt idx="0">
                  <c:v>2009/2010</c:v>
                </c:pt>
              </c:strCache>
            </c:strRef>
          </c:cat>
          <c:val>
            <c:numRef>
              <c:f>melon!$Q$11:$V$11</c:f>
              <c:numCache>
                <c:ptCount val="1"/>
                <c:pt idx="0">
                  <c:v>967364.3899999999</c:v>
                </c:pt>
              </c:numCache>
            </c:numRef>
          </c:val>
          <c:smooth val="0"/>
        </c:ser>
        <c:marker val="1"/>
        <c:axId val="60780336"/>
        <c:axId val="10152113"/>
      </c:line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152113"/>
        <c:crosses val="autoZero"/>
        <c:auto val="1"/>
        <c:lblOffset val="100"/>
        <c:tickLblSkip val="2"/>
        <c:noMultiLvlLbl val="0"/>
      </c:catAx>
      <c:valAx>
        <c:axId val="10152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780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PRODUCCIÓN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sandia!$B$11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sandia!$Q$8:$V$8</c:f>
              <c:strCache>
                <c:ptCount val="1"/>
                <c:pt idx="0">
                  <c:v>2009/2010</c:v>
                </c:pt>
              </c:strCache>
            </c:strRef>
          </c:cat>
          <c:val>
            <c:numRef>
              <c:f>sandia!$Q$11:$V$11</c:f>
              <c:numCache>
                <c:ptCount val="1"/>
                <c:pt idx="0">
                  <c:v>1210269.0999999999</c:v>
                </c:pt>
              </c:numCache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014795"/>
        <c:crosses val="autoZero"/>
        <c:auto val="1"/>
        <c:lblOffset val="100"/>
        <c:tickLblSkip val="2"/>
        <c:noMultiLvlLbl val="0"/>
      </c:catAx>
      <c:valAx>
        <c:axId val="17014795"/>
        <c:scaling>
          <c:orientation val="minMax"/>
          <c:min val="2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26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38100</xdr:rowOff>
    </xdr:from>
    <xdr:to>
      <xdr:col>22</xdr:col>
      <xdr:colOff>1057275</xdr:colOff>
      <xdr:row>7</xdr:row>
      <xdr:rowOff>47625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19100"/>
          <a:ext cx="4781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21</xdr:col>
      <xdr:colOff>476250</xdr:colOff>
      <xdr:row>6</xdr:row>
      <xdr:rowOff>66675</xdr:rowOff>
    </xdr:to>
    <xdr:pic>
      <xdr:nvPicPr>
        <xdr:cNvPr id="1" name="Imagen 3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3295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85725</xdr:rowOff>
    </xdr:from>
    <xdr:to>
      <xdr:col>2</xdr:col>
      <xdr:colOff>619125</xdr:colOff>
      <xdr:row>6</xdr:row>
      <xdr:rowOff>66675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3305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28</xdr:col>
      <xdr:colOff>476250</xdr:colOff>
      <xdr:row>6</xdr:row>
      <xdr:rowOff>85725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3305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104775</xdr:colOff>
      <xdr:row>6</xdr:row>
      <xdr:rowOff>152400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3590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17</xdr:col>
      <xdr:colOff>933450</xdr:colOff>
      <xdr:row>5</xdr:row>
      <xdr:rowOff>161925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3295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66675</xdr:rowOff>
    </xdr:from>
    <xdr:to>
      <xdr:col>17</xdr:col>
      <xdr:colOff>276225</xdr:colOff>
      <xdr:row>7</xdr:row>
      <xdr:rowOff>47625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52450"/>
          <a:ext cx="2657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21</xdr:col>
      <xdr:colOff>876300</xdr:colOff>
      <xdr:row>6</xdr:row>
      <xdr:rowOff>142875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3143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85725</xdr:rowOff>
    </xdr:from>
    <xdr:to>
      <xdr:col>21</xdr:col>
      <xdr:colOff>647700</xdr:colOff>
      <xdr:row>6</xdr:row>
      <xdr:rowOff>19050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971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25</xdr:col>
      <xdr:colOff>200025</xdr:colOff>
      <xdr:row>6</xdr:row>
      <xdr:rowOff>114300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2495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533400</xdr:colOff>
      <xdr:row>3</xdr:row>
      <xdr:rowOff>104775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781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95250</xdr:rowOff>
    </xdr:from>
    <xdr:to>
      <xdr:col>22</xdr:col>
      <xdr:colOff>866775</xdr:colOff>
      <xdr:row>6</xdr:row>
      <xdr:rowOff>161925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57175"/>
          <a:ext cx="381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0</xdr:colOff>
      <xdr:row>3</xdr:row>
      <xdr:rowOff>76200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800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85725</xdr:rowOff>
    </xdr:from>
    <xdr:to>
      <xdr:col>1</xdr:col>
      <xdr:colOff>1066800</xdr:colOff>
      <xdr:row>5</xdr:row>
      <xdr:rowOff>47625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2371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0</xdr:rowOff>
    </xdr:from>
    <xdr:to>
      <xdr:col>20</xdr:col>
      <xdr:colOff>361950</xdr:colOff>
      <xdr:row>5</xdr:row>
      <xdr:rowOff>19050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2809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171450</xdr:rowOff>
    </xdr:from>
    <xdr:to>
      <xdr:col>1</xdr:col>
      <xdr:colOff>1323975</xdr:colOff>
      <xdr:row>3</xdr:row>
      <xdr:rowOff>28575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2733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76200</xdr:rowOff>
    </xdr:from>
    <xdr:to>
      <xdr:col>10</xdr:col>
      <xdr:colOff>466725</xdr:colOff>
      <xdr:row>3</xdr:row>
      <xdr:rowOff>95250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76200"/>
          <a:ext cx="2638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28575</xdr:rowOff>
    </xdr:from>
    <xdr:to>
      <xdr:col>2</xdr:col>
      <xdr:colOff>685800</xdr:colOff>
      <xdr:row>4</xdr:row>
      <xdr:rowOff>38100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0</xdr:col>
      <xdr:colOff>0</xdr:colOff>
      <xdr:row>70</xdr:row>
      <xdr:rowOff>133350</xdr:rowOff>
    </xdr:to>
    <xdr:graphicFrame>
      <xdr:nvGraphicFramePr>
        <xdr:cNvPr id="1" name="Chart 1"/>
        <xdr:cNvGraphicFramePr/>
      </xdr:nvGraphicFramePr>
      <xdr:xfrm>
        <a:off x="0" y="9515475"/>
        <a:ext cx="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70</xdr:row>
      <xdr:rowOff>133350</xdr:rowOff>
    </xdr:to>
    <xdr:graphicFrame>
      <xdr:nvGraphicFramePr>
        <xdr:cNvPr id="2" name="Chart 2"/>
        <xdr:cNvGraphicFramePr/>
      </xdr:nvGraphicFramePr>
      <xdr:xfrm>
        <a:off x="0" y="9553575"/>
        <a:ext cx="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60</xdr:row>
      <xdr:rowOff>28575</xdr:rowOff>
    </xdr:from>
    <xdr:to>
      <xdr:col>17</xdr:col>
      <xdr:colOff>0</xdr:colOff>
      <xdr:row>87</xdr:row>
      <xdr:rowOff>104775</xdr:rowOff>
    </xdr:to>
    <xdr:graphicFrame>
      <xdr:nvGraphicFramePr>
        <xdr:cNvPr id="3" name="Chart 4"/>
        <xdr:cNvGraphicFramePr/>
      </xdr:nvGraphicFramePr>
      <xdr:xfrm>
        <a:off x="8686800" y="10544175"/>
        <a:ext cx="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</xdr:row>
      <xdr:rowOff>85725</xdr:rowOff>
    </xdr:from>
    <xdr:to>
      <xdr:col>11</xdr:col>
      <xdr:colOff>514350</xdr:colOff>
      <xdr:row>6</xdr:row>
      <xdr:rowOff>66675</xdr:rowOff>
    </xdr:to>
    <xdr:pic>
      <xdr:nvPicPr>
        <xdr:cNvPr id="4" name="Imagen 2" descr="Ministerio de Desarrollo Agropecuario de PanamÃ¡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276225"/>
          <a:ext cx="3409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1000125</xdr:colOff>
      <xdr:row>4</xdr:row>
      <xdr:rowOff>104775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276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733425</xdr:colOff>
      <xdr:row>5</xdr:row>
      <xdr:rowOff>9525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14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0</xdr:rowOff>
    </xdr:from>
    <xdr:to>
      <xdr:col>9</xdr:col>
      <xdr:colOff>609600</xdr:colOff>
      <xdr:row>5</xdr:row>
      <xdr:rowOff>28575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1971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190500</xdr:rowOff>
    </xdr:from>
    <xdr:to>
      <xdr:col>3</xdr:col>
      <xdr:colOff>323850</xdr:colOff>
      <xdr:row>6</xdr:row>
      <xdr:rowOff>85725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38175"/>
          <a:ext cx="4171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7</xdr:col>
      <xdr:colOff>419100</xdr:colOff>
      <xdr:row>4</xdr:row>
      <xdr:rowOff>152400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7</xdr:col>
      <xdr:colOff>581025</xdr:colOff>
      <xdr:row>3</xdr:row>
      <xdr:rowOff>152400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962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428625</xdr:rowOff>
    </xdr:from>
    <xdr:to>
      <xdr:col>3</xdr:col>
      <xdr:colOff>561975</xdr:colOff>
      <xdr:row>6</xdr:row>
      <xdr:rowOff>19050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3943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28575</xdr:rowOff>
    </xdr:from>
    <xdr:to>
      <xdr:col>20</xdr:col>
      <xdr:colOff>390525</xdr:colOff>
      <xdr:row>6</xdr:row>
      <xdr:rowOff>57150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9575"/>
          <a:ext cx="3810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114300</xdr:rowOff>
    </xdr:from>
    <xdr:to>
      <xdr:col>12</xdr:col>
      <xdr:colOff>85725</xdr:colOff>
      <xdr:row>6</xdr:row>
      <xdr:rowOff>123825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3267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3</xdr:col>
      <xdr:colOff>19050</xdr:colOff>
      <xdr:row>5</xdr:row>
      <xdr:rowOff>47625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3371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152400</xdr:rowOff>
    </xdr:from>
    <xdr:to>
      <xdr:col>22</xdr:col>
      <xdr:colOff>342900</xdr:colOff>
      <xdr:row>6</xdr:row>
      <xdr:rowOff>123825</xdr:rowOff>
    </xdr:to>
    <xdr:pic>
      <xdr:nvPicPr>
        <xdr:cNvPr id="1" name="Imagen 2" descr="Ministerio de Desarrollo Agropecuario de PanamÃ¡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14325"/>
          <a:ext cx="3448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114300</xdr:rowOff>
    </xdr:from>
    <xdr:to>
      <xdr:col>21</xdr:col>
      <xdr:colOff>914400</xdr:colOff>
      <xdr:row>3</xdr:row>
      <xdr:rowOff>0</xdr:rowOff>
    </xdr:to>
    <xdr:pic>
      <xdr:nvPicPr>
        <xdr:cNvPr id="1" name="Imagen 2" descr="cintilloparadocumentoslap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1965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16.140625" style="79" customWidth="1"/>
    <col min="2" max="2" width="17.7109375" style="79" customWidth="1"/>
    <col min="3" max="3" width="14.8515625" style="79" customWidth="1"/>
    <col min="4" max="4" width="11.8515625" style="79" customWidth="1"/>
    <col min="5" max="5" width="17.7109375" style="79" customWidth="1"/>
    <col min="6" max="6" width="14.421875" style="79" customWidth="1"/>
    <col min="8" max="8" width="17.7109375" style="0" customWidth="1"/>
    <col min="9" max="9" width="14.421875" style="0" customWidth="1"/>
  </cols>
  <sheetData>
    <row r="1" spans="1:9" s="236" customFormat="1" ht="15.75">
      <c r="A1" s="782" t="s">
        <v>0</v>
      </c>
      <c r="B1" s="782"/>
      <c r="C1" s="782"/>
      <c r="D1" s="782"/>
      <c r="E1" s="782"/>
      <c r="F1" s="782"/>
      <c r="G1" s="782"/>
      <c r="H1" s="782"/>
      <c r="I1" s="782"/>
    </row>
    <row r="2" spans="1:9" ht="15.75" customHeight="1">
      <c r="A2" s="783" t="s">
        <v>166</v>
      </c>
      <c r="B2" s="783"/>
      <c r="C2" s="783"/>
      <c r="D2" s="783"/>
      <c r="E2" s="783"/>
      <c r="F2" s="783"/>
      <c r="G2" s="783"/>
      <c r="H2" s="783"/>
      <c r="I2" s="783"/>
    </row>
    <row r="3" spans="1:9" ht="18" customHeight="1">
      <c r="A3" s="783" t="s">
        <v>223</v>
      </c>
      <c r="B3" s="783"/>
      <c r="C3" s="783"/>
      <c r="D3" s="783"/>
      <c r="E3" s="783"/>
      <c r="F3" s="783"/>
      <c r="G3" s="783"/>
      <c r="H3" s="783"/>
      <c r="I3" s="783"/>
    </row>
    <row r="4" spans="1:9" ht="19.5" customHeight="1">
      <c r="A4" s="625" t="s">
        <v>236</v>
      </c>
      <c r="B4" s="625" t="s">
        <v>111</v>
      </c>
      <c r="C4" s="625" t="s">
        <v>27</v>
      </c>
      <c r="D4" s="625" t="s">
        <v>236</v>
      </c>
      <c r="E4" s="625" t="s">
        <v>111</v>
      </c>
      <c r="F4" s="625"/>
      <c r="G4" s="625" t="s">
        <v>236</v>
      </c>
      <c r="H4" s="625" t="s">
        <v>111</v>
      </c>
      <c r="I4" s="625"/>
    </row>
    <row r="5" spans="1:9" ht="15.75" customHeight="1">
      <c r="A5" s="791" t="s">
        <v>27</v>
      </c>
      <c r="B5" s="615" t="s">
        <v>237</v>
      </c>
      <c r="C5" s="616" t="e">
        <f>C10+C15+C20+C25+C30+C35+C40+C45+C50+C55+F10+F15+F20+F25+F30+F35+F40+F45+F50+F55</f>
        <v>#VALUE!</v>
      </c>
      <c r="D5" s="784" t="s">
        <v>220</v>
      </c>
      <c r="E5" s="617" t="s">
        <v>237</v>
      </c>
      <c r="F5" s="618">
        <f>ñampi!I9</f>
        <v>149.69</v>
      </c>
      <c r="G5" s="784" t="s">
        <v>239</v>
      </c>
      <c r="H5" s="617" t="s">
        <v>237</v>
      </c>
      <c r="I5" s="618">
        <f>ñampi!L9</f>
        <v>141.52</v>
      </c>
    </row>
    <row r="6" spans="1:9" ht="15.75" customHeight="1">
      <c r="A6" s="791"/>
      <c r="B6" s="615" t="s">
        <v>238</v>
      </c>
      <c r="C6" s="616">
        <f>C11+C16+C21+C26+C31+C36+C41+C46+C51+C56+F11+F16+F21+F26+F31+F36+F41+F46+F51+F56</f>
        <v>112969.85999999999</v>
      </c>
      <c r="D6" s="784"/>
      <c r="E6" s="617" t="s">
        <v>238</v>
      </c>
      <c r="F6" s="618">
        <f>ñampi!I10</f>
        <v>149.69</v>
      </c>
      <c r="G6" s="784"/>
      <c r="H6" s="617" t="s">
        <v>238</v>
      </c>
      <c r="I6" s="618">
        <f>ñampi!L10</f>
        <v>131.12</v>
      </c>
    </row>
    <row r="7" spans="1:9" ht="15.75" customHeight="1">
      <c r="A7" s="791"/>
      <c r="B7" s="619" t="s">
        <v>224</v>
      </c>
      <c r="C7" s="616">
        <f>C12+C17+C22+C27+C32+C37+C42+C47+C52+C57+F12+F17+F22+F27+F32+F37+F42+F47+F52+F57</f>
        <v>20531778.35</v>
      </c>
      <c r="D7" s="784"/>
      <c r="E7" s="620" t="s">
        <v>224</v>
      </c>
      <c r="F7" s="618">
        <f>ñampi!I11</f>
        <v>24154</v>
      </c>
      <c r="G7" s="784"/>
      <c r="H7" s="620" t="s">
        <v>224</v>
      </c>
      <c r="I7" s="618">
        <f>ñampi!L11</f>
        <v>34282</v>
      </c>
    </row>
    <row r="8" spans="1:9" ht="15.75" customHeight="1">
      <c r="A8" s="791"/>
      <c r="B8" s="615" t="s">
        <v>225</v>
      </c>
      <c r="C8" s="621"/>
      <c r="D8" s="784"/>
      <c r="E8" s="617" t="s">
        <v>225</v>
      </c>
      <c r="F8" s="622">
        <f>SUM(F7/F6)</f>
        <v>161.3601442982163</v>
      </c>
      <c r="G8" s="784"/>
      <c r="H8" s="617" t="s">
        <v>225</v>
      </c>
      <c r="I8" s="622">
        <f>SUM(I7/I6)</f>
        <v>261.4551555826724</v>
      </c>
    </row>
    <row r="9" spans="1:9" ht="16.5" customHeight="1">
      <c r="A9" s="791"/>
      <c r="B9" s="615" t="s">
        <v>226</v>
      </c>
      <c r="C9" s="623">
        <f>C14+C19+C24+C29+C34+C39+C44+C49+C54+C59+F14+F19+F24+F29+F34+F39+F44+F49+F54+F59</f>
        <v>16868.24864388392</v>
      </c>
      <c r="D9" s="784"/>
      <c r="E9" s="617" t="s">
        <v>226</v>
      </c>
      <c r="F9" s="624">
        <f>ñampi!I13</f>
        <v>230</v>
      </c>
      <c r="G9" s="784"/>
      <c r="H9" s="617" t="s">
        <v>226</v>
      </c>
      <c r="I9" s="624">
        <f>ñampi!L13</f>
        <v>194</v>
      </c>
    </row>
    <row r="10" spans="1:9" ht="14.25" customHeight="1">
      <c r="A10" s="788" t="s">
        <v>246</v>
      </c>
      <c r="B10" s="617" t="s">
        <v>237</v>
      </c>
      <c r="C10" s="501">
        <f>arroz!AB9</f>
        <v>57066</v>
      </c>
      <c r="D10" s="784" t="s">
        <v>221</v>
      </c>
      <c r="E10" s="617" t="s">
        <v>237</v>
      </c>
      <c r="F10" s="501">
        <f>papa!AL9</f>
        <v>1244</v>
      </c>
      <c r="G10" s="785" t="s">
        <v>240</v>
      </c>
      <c r="H10" s="617" t="s">
        <v>237</v>
      </c>
      <c r="I10" s="501">
        <f>papa!AO9</f>
        <v>1024.7</v>
      </c>
    </row>
    <row r="11" spans="1:9" ht="14.25" customHeight="1">
      <c r="A11" s="788"/>
      <c r="B11" s="617" t="s">
        <v>238</v>
      </c>
      <c r="C11" s="501">
        <f>arroz!AB10</f>
        <v>55774</v>
      </c>
      <c r="D11" s="784"/>
      <c r="E11" s="617" t="s">
        <v>238</v>
      </c>
      <c r="F11" s="501">
        <f>papa!AL20</f>
        <v>0</v>
      </c>
      <c r="G11" s="785"/>
      <c r="H11" s="617" t="s">
        <v>238</v>
      </c>
      <c r="I11" s="501">
        <f>papa!AO20</f>
        <v>0</v>
      </c>
    </row>
    <row r="12" spans="1:9" ht="14.25" customHeight="1">
      <c r="A12" s="788"/>
      <c r="B12" s="620" t="s">
        <v>224</v>
      </c>
      <c r="C12" s="501">
        <f>arroz!AB11</f>
        <v>5615285</v>
      </c>
      <c r="D12" s="784"/>
      <c r="E12" s="620" t="s">
        <v>224</v>
      </c>
      <c r="F12" s="501">
        <f>papa!AL21</f>
        <v>0</v>
      </c>
      <c r="G12" s="785"/>
      <c r="H12" s="620" t="s">
        <v>224</v>
      </c>
      <c r="I12" s="501">
        <f>papa!AO21</f>
        <v>0</v>
      </c>
    </row>
    <row r="13" spans="1:9" ht="14.25" customHeight="1">
      <c r="A13" s="788"/>
      <c r="B13" s="617" t="s">
        <v>225</v>
      </c>
      <c r="C13" s="501">
        <f>SUM(C12/C11)</f>
        <v>100.67925915301036</v>
      </c>
      <c r="D13" s="784"/>
      <c r="E13" s="617" t="s">
        <v>225</v>
      </c>
      <c r="F13" s="501">
        <f>papa!AL22</f>
        <v>0</v>
      </c>
      <c r="G13" s="785"/>
      <c r="H13" s="617" t="s">
        <v>225</v>
      </c>
      <c r="I13" s="501">
        <f>papa!AO22</f>
        <v>0</v>
      </c>
    </row>
    <row r="14" spans="1:9" ht="14.25" customHeight="1">
      <c r="A14" s="788"/>
      <c r="B14" s="617" t="s">
        <v>226</v>
      </c>
      <c r="C14" s="500">
        <f>arroz!AB13</f>
        <v>1013</v>
      </c>
      <c r="D14" s="784"/>
      <c r="E14" s="617" t="s">
        <v>226</v>
      </c>
      <c r="F14" s="500">
        <f>papa!AL23</f>
        <v>0</v>
      </c>
      <c r="G14" s="785"/>
      <c r="H14" s="617" t="s">
        <v>226</v>
      </c>
      <c r="I14" s="500">
        <f>papa!AO23</f>
        <v>0</v>
      </c>
    </row>
    <row r="15" spans="1:9" ht="14.25" customHeight="1">
      <c r="A15" s="792" t="s">
        <v>247</v>
      </c>
      <c r="B15" s="617" t="s">
        <v>237</v>
      </c>
      <c r="C15" s="501">
        <f>maiz!AB9</f>
        <v>17861</v>
      </c>
      <c r="D15" s="784" t="s">
        <v>227</v>
      </c>
      <c r="E15" s="617" t="s">
        <v>237</v>
      </c>
      <c r="F15" s="501">
        <f>cebolla!AB9</f>
        <v>667.52</v>
      </c>
      <c r="G15" s="786" t="s">
        <v>241</v>
      </c>
      <c r="H15" s="617" t="s">
        <v>237</v>
      </c>
      <c r="I15" s="501">
        <f>cebolla!AE9</f>
        <v>484.44</v>
      </c>
    </row>
    <row r="16" spans="1:9" ht="14.25" customHeight="1">
      <c r="A16" s="792"/>
      <c r="B16" s="617" t="s">
        <v>238</v>
      </c>
      <c r="C16" s="501">
        <f>maiz!AB10</f>
        <v>15727</v>
      </c>
      <c r="D16" s="784"/>
      <c r="E16" s="617" t="s">
        <v>238</v>
      </c>
      <c r="F16" s="501">
        <f>cebolla!AB10</f>
        <v>621</v>
      </c>
      <c r="G16" s="786"/>
      <c r="H16" s="617" t="s">
        <v>238</v>
      </c>
      <c r="I16" s="501">
        <f>cebolla!AE10</f>
        <v>483.24</v>
      </c>
    </row>
    <row r="17" spans="1:9" ht="14.25" customHeight="1">
      <c r="A17" s="792"/>
      <c r="B17" s="620" t="s">
        <v>224</v>
      </c>
      <c r="C17" s="501">
        <f>maiz!AB11</f>
        <v>1049595</v>
      </c>
      <c r="D17" s="784"/>
      <c r="E17" s="620" t="s">
        <v>224</v>
      </c>
      <c r="F17" s="501">
        <f>cebolla!AB11</f>
        <v>364055</v>
      </c>
      <c r="G17" s="786"/>
      <c r="H17" s="620" t="s">
        <v>224</v>
      </c>
      <c r="I17" s="501">
        <f>cebolla!AE11</f>
        <v>288925</v>
      </c>
    </row>
    <row r="18" spans="1:9" ht="14.25" customHeight="1">
      <c r="A18" s="792"/>
      <c r="B18" s="617" t="s">
        <v>225</v>
      </c>
      <c r="C18" s="501">
        <f>SUM(C17/C16)</f>
        <v>66.73841164875691</v>
      </c>
      <c r="D18" s="784"/>
      <c r="E18" s="617" t="s">
        <v>225</v>
      </c>
      <c r="F18" s="501">
        <f>SUM(F17/F16)</f>
        <v>586.2399355877617</v>
      </c>
      <c r="G18" s="786"/>
      <c r="H18" s="617" t="s">
        <v>225</v>
      </c>
      <c r="I18" s="501">
        <f>SUM(I17/I16)</f>
        <v>597.8913169439616</v>
      </c>
    </row>
    <row r="19" spans="1:9" ht="14.25" customHeight="1">
      <c r="A19" s="792"/>
      <c r="B19" s="617" t="s">
        <v>226</v>
      </c>
      <c r="C19" s="500">
        <f>maiz!AB13</f>
        <v>774</v>
      </c>
      <c r="D19" s="784"/>
      <c r="E19" s="617" t="s">
        <v>226</v>
      </c>
      <c r="F19" s="500">
        <f>cebolla!AB13</f>
        <v>262</v>
      </c>
      <c r="G19" s="786"/>
      <c r="H19" s="617" t="s">
        <v>226</v>
      </c>
      <c r="I19" s="500">
        <f>cebolla!AE13</f>
        <v>274</v>
      </c>
    </row>
    <row r="20" spans="1:9" ht="14.25" customHeight="1">
      <c r="A20" s="792" t="s">
        <v>222</v>
      </c>
      <c r="B20" s="617" t="s">
        <v>237</v>
      </c>
      <c r="C20" s="501">
        <f>maizchuzotec!K9</f>
        <v>2851.07</v>
      </c>
      <c r="D20" s="786" t="s">
        <v>228</v>
      </c>
      <c r="E20" s="617" t="s">
        <v>237</v>
      </c>
      <c r="F20" s="501">
        <f>tomateI!X9</f>
        <v>105.91</v>
      </c>
      <c r="G20" s="785" t="s">
        <v>242</v>
      </c>
      <c r="H20" s="617" t="s">
        <v>237</v>
      </c>
      <c r="I20" s="501">
        <f>tomateI!AA9</f>
        <v>125.67</v>
      </c>
    </row>
    <row r="21" spans="1:9" ht="14.25" customHeight="1">
      <c r="A21" s="792"/>
      <c r="B21" s="617" t="s">
        <v>238</v>
      </c>
      <c r="C21" s="501">
        <f>maizchuzotec!K10</f>
        <v>2817.17</v>
      </c>
      <c r="D21" s="786"/>
      <c r="E21" s="617" t="s">
        <v>238</v>
      </c>
      <c r="F21" s="501">
        <f>tomateI!X10</f>
        <v>91</v>
      </c>
      <c r="G21" s="785"/>
      <c r="H21" s="617" t="s">
        <v>238</v>
      </c>
      <c r="I21" s="501">
        <f>tomateI!AA10</f>
        <v>119.67</v>
      </c>
    </row>
    <row r="22" spans="1:9" ht="14.25" customHeight="1">
      <c r="A22" s="792"/>
      <c r="B22" s="620" t="s">
        <v>224</v>
      </c>
      <c r="C22" s="501">
        <f>maizchuzotec!K11</f>
        <v>173191.75</v>
      </c>
      <c r="D22" s="786"/>
      <c r="E22" s="620" t="s">
        <v>224</v>
      </c>
      <c r="F22" s="501">
        <f>tomateI!X11</f>
        <v>63800</v>
      </c>
      <c r="G22" s="785"/>
      <c r="H22" s="620" t="s">
        <v>224</v>
      </c>
      <c r="I22" s="501">
        <f>tomateI!AA11</f>
        <v>141272</v>
      </c>
    </row>
    <row r="23" spans="1:9" ht="14.25" customHeight="1">
      <c r="A23" s="792"/>
      <c r="B23" s="617" t="s">
        <v>225</v>
      </c>
      <c r="C23" s="501">
        <f>SUM(C22/C21)</f>
        <v>61.47720939808389</v>
      </c>
      <c r="D23" s="786"/>
      <c r="E23" s="617" t="s">
        <v>225</v>
      </c>
      <c r="F23" s="501">
        <f>SUM(F22/F21)</f>
        <v>701.0989010989011</v>
      </c>
      <c r="G23" s="785"/>
      <c r="H23" s="617" t="s">
        <v>225</v>
      </c>
      <c r="I23" s="501">
        <f>SUM(I22/I21)</f>
        <v>1180.5130776301496</v>
      </c>
    </row>
    <row r="24" spans="1:9" ht="14.25" customHeight="1">
      <c r="A24" s="792"/>
      <c r="B24" s="617" t="s">
        <v>226</v>
      </c>
      <c r="C24" s="500">
        <f>maizchuzotec!K13</f>
        <v>1795</v>
      </c>
      <c r="D24" s="786"/>
      <c r="E24" s="617" t="s">
        <v>226</v>
      </c>
      <c r="F24" s="500">
        <f>tomateI!X13</f>
        <v>77</v>
      </c>
      <c r="G24" s="785"/>
      <c r="H24" s="617" t="s">
        <v>226</v>
      </c>
      <c r="I24" s="500">
        <f>tomateI!AA13</f>
        <v>69</v>
      </c>
    </row>
    <row r="25" spans="1:9" ht="14.25" customHeight="1">
      <c r="A25" s="788" t="s">
        <v>213</v>
      </c>
      <c r="B25" s="617" t="s">
        <v>237</v>
      </c>
      <c r="C25" s="501">
        <f>sorgo!J9</f>
        <v>458</v>
      </c>
      <c r="D25" s="784" t="s">
        <v>229</v>
      </c>
      <c r="E25" s="617" t="s">
        <v>237</v>
      </c>
      <c r="F25" s="501">
        <f>zapallo!X9</f>
        <v>294.9</v>
      </c>
      <c r="G25" s="784" t="s">
        <v>243</v>
      </c>
      <c r="H25" s="617" t="s">
        <v>237</v>
      </c>
      <c r="I25" s="501">
        <f>zapallo!AA9</f>
        <v>369.03</v>
      </c>
    </row>
    <row r="26" spans="1:9" ht="14.25" customHeight="1">
      <c r="A26" s="788"/>
      <c r="B26" s="617" t="s">
        <v>238</v>
      </c>
      <c r="C26" s="501">
        <f>sorgo!J10</f>
        <v>458</v>
      </c>
      <c r="D26" s="784"/>
      <c r="E26" s="617" t="s">
        <v>238</v>
      </c>
      <c r="F26" s="501">
        <f>zapallo!X10</f>
        <v>282.32000000000005</v>
      </c>
      <c r="G26" s="784"/>
      <c r="H26" s="617" t="s">
        <v>238</v>
      </c>
      <c r="I26" s="501">
        <f>zapallo!AA10</f>
        <v>362.03</v>
      </c>
    </row>
    <row r="27" spans="1:9" ht="14.25" customHeight="1">
      <c r="A27" s="788"/>
      <c r="B27" s="620" t="s">
        <v>224</v>
      </c>
      <c r="C27" s="501">
        <f>sorgo!J11</f>
        <v>22873</v>
      </c>
      <c r="D27" s="784"/>
      <c r="E27" s="620" t="s">
        <v>224</v>
      </c>
      <c r="F27" s="501">
        <f>zapallo!X11</f>
        <v>124791.64</v>
      </c>
      <c r="G27" s="784"/>
      <c r="H27" s="620" t="s">
        <v>224</v>
      </c>
      <c r="I27" s="501">
        <f>zapallo!AA11</f>
        <v>149196.58000000002</v>
      </c>
    </row>
    <row r="28" spans="1:9" ht="14.25" customHeight="1">
      <c r="A28" s="788"/>
      <c r="B28" s="617" t="s">
        <v>225</v>
      </c>
      <c r="C28" s="501">
        <f>SUM(C27/C26)</f>
        <v>49.9410480349345</v>
      </c>
      <c r="D28" s="784"/>
      <c r="E28" s="617" t="s">
        <v>225</v>
      </c>
      <c r="F28" s="501">
        <f>SUM(F27/F26)</f>
        <v>442.0219608954377</v>
      </c>
      <c r="G28" s="784"/>
      <c r="H28" s="617" t="s">
        <v>225</v>
      </c>
      <c r="I28" s="501">
        <f>SUM(I27/I26)</f>
        <v>412.11109576554435</v>
      </c>
    </row>
    <row r="29" spans="1:9" ht="14.25" customHeight="1">
      <c r="A29" s="788"/>
      <c r="B29" s="617" t="s">
        <v>226</v>
      </c>
      <c r="C29" s="500">
        <f>sorgo!J13</f>
        <v>21</v>
      </c>
      <c r="D29" s="784"/>
      <c r="E29" s="617" t="s">
        <v>226</v>
      </c>
      <c r="F29" s="500">
        <f>zapallo!X13</f>
        <v>104</v>
      </c>
      <c r="G29" s="784"/>
      <c r="H29" s="617" t="s">
        <v>226</v>
      </c>
      <c r="I29" s="500">
        <f>zapallo!AA13</f>
        <v>173</v>
      </c>
    </row>
    <row r="30" spans="1:9" ht="14.25" customHeight="1">
      <c r="A30" s="789" t="s">
        <v>214</v>
      </c>
      <c r="B30" s="617" t="s">
        <v>237</v>
      </c>
      <c r="C30" s="501">
        <f>poroto!AA9</f>
        <v>2908.7200000000003</v>
      </c>
      <c r="D30" s="784" t="s">
        <v>230</v>
      </c>
      <c r="E30" s="617" t="s">
        <v>237</v>
      </c>
      <c r="F30" s="501">
        <f>melon!AB9</f>
        <v>259.04</v>
      </c>
      <c r="G30" s="784" t="s">
        <v>244</v>
      </c>
      <c r="H30" s="617" t="s">
        <v>237</v>
      </c>
      <c r="I30" s="501">
        <f>melon!AE9</f>
        <v>206.17000000000002</v>
      </c>
    </row>
    <row r="31" spans="1:9" ht="14.25" customHeight="1">
      <c r="A31" s="789"/>
      <c r="B31" s="617" t="s">
        <v>238</v>
      </c>
      <c r="C31" s="501">
        <f>poroto!AA10</f>
        <v>2810.19</v>
      </c>
      <c r="D31" s="784"/>
      <c r="E31" s="617" t="s">
        <v>238</v>
      </c>
      <c r="F31" s="501">
        <f>melon!AB10</f>
        <v>247.04</v>
      </c>
      <c r="G31" s="784"/>
      <c r="H31" s="617" t="s">
        <v>238</v>
      </c>
      <c r="I31" s="501">
        <f>melon!AE10</f>
        <v>216.17000000000002</v>
      </c>
    </row>
    <row r="32" spans="1:9" ht="14.25" customHeight="1">
      <c r="A32" s="789"/>
      <c r="B32" s="620" t="s">
        <v>224</v>
      </c>
      <c r="C32" s="501">
        <f>poroto!AA11</f>
        <v>74610.6</v>
      </c>
      <c r="D32" s="784"/>
      <c r="E32" s="620" t="s">
        <v>224</v>
      </c>
      <c r="F32" s="501">
        <f>melon!AB11</f>
        <v>147575.28999999998</v>
      </c>
      <c r="G32" s="784"/>
      <c r="H32" s="620" t="s">
        <v>224</v>
      </c>
      <c r="I32" s="501">
        <f>melon!AE11</f>
        <v>121122.33</v>
      </c>
    </row>
    <row r="33" spans="1:9" ht="14.25" customHeight="1">
      <c r="A33" s="789"/>
      <c r="B33" s="617" t="s">
        <v>225</v>
      </c>
      <c r="C33" s="501">
        <f>SUM(C32/C31)</f>
        <v>26.550019749554302</v>
      </c>
      <c r="D33" s="784"/>
      <c r="E33" s="617" t="s">
        <v>225</v>
      </c>
      <c r="F33" s="501">
        <f>SUM(F32/F31)</f>
        <v>597.3740689766838</v>
      </c>
      <c r="G33" s="784"/>
      <c r="H33" s="617" t="s">
        <v>225</v>
      </c>
      <c r="I33" s="501">
        <f>SUM(I32/I31)</f>
        <v>560.3105426284868</v>
      </c>
    </row>
    <row r="34" spans="1:9" ht="14.25" customHeight="1">
      <c r="A34" s="789"/>
      <c r="B34" s="617" t="s">
        <v>226</v>
      </c>
      <c r="C34" s="501">
        <f>poroto!AA13</f>
        <v>1461</v>
      </c>
      <c r="D34" s="784"/>
      <c r="E34" s="617" t="s">
        <v>226</v>
      </c>
      <c r="F34" s="500">
        <f>melon!AB13</f>
        <v>128</v>
      </c>
      <c r="G34" s="784"/>
      <c r="H34" s="617" t="s">
        <v>226</v>
      </c>
      <c r="I34" s="500">
        <f>melon!AE13</f>
        <v>132</v>
      </c>
    </row>
    <row r="35" spans="1:9" ht="14.25" customHeight="1">
      <c r="A35" s="788" t="s">
        <v>215</v>
      </c>
      <c r="B35" s="617" t="s">
        <v>237</v>
      </c>
      <c r="C35" s="501">
        <f>frijol!R9</f>
        <v>2771.49</v>
      </c>
      <c r="D35" s="787" t="s">
        <v>231</v>
      </c>
      <c r="E35" s="617" t="s">
        <v>237</v>
      </c>
      <c r="F35" s="501">
        <f>sandia!AB9</f>
        <v>1252.3</v>
      </c>
      <c r="G35" s="787" t="s">
        <v>245</v>
      </c>
      <c r="H35" s="617" t="s">
        <v>237</v>
      </c>
      <c r="I35" s="501">
        <f>sandia!AE9</f>
        <v>1169.1</v>
      </c>
    </row>
    <row r="36" spans="1:9" ht="14.25" customHeight="1">
      <c r="A36" s="788"/>
      <c r="B36" s="617" t="s">
        <v>238</v>
      </c>
      <c r="C36" s="501">
        <f>frijol!R10</f>
        <v>2768.66</v>
      </c>
      <c r="D36" s="787"/>
      <c r="E36" s="617" t="s">
        <v>238</v>
      </c>
      <c r="F36" s="501">
        <f>sandia!AB10</f>
        <v>1240.39</v>
      </c>
      <c r="G36" s="787"/>
      <c r="H36" s="617" t="s">
        <v>238</v>
      </c>
      <c r="I36" s="501">
        <f>sandia!AE10</f>
        <v>1169.3999999999999</v>
      </c>
    </row>
    <row r="37" spans="1:9" ht="14.25" customHeight="1">
      <c r="A37" s="788"/>
      <c r="B37" s="620" t="s">
        <v>224</v>
      </c>
      <c r="C37" s="501">
        <f>frijol!R11</f>
        <v>41316</v>
      </c>
      <c r="D37" s="787"/>
      <c r="E37" s="620" t="s">
        <v>224</v>
      </c>
      <c r="F37" s="501">
        <f>sandia!AB11</f>
        <v>791608.1599999999</v>
      </c>
      <c r="G37" s="787"/>
      <c r="H37" s="620" t="s">
        <v>224</v>
      </c>
      <c r="I37" s="501">
        <f>sandia!AE11</f>
        <v>676639.8</v>
      </c>
    </row>
    <row r="38" spans="1:9" ht="14.25" customHeight="1">
      <c r="A38" s="788"/>
      <c r="B38" s="617" t="s">
        <v>225</v>
      </c>
      <c r="C38" s="501">
        <f>SUM(C37/C36)</f>
        <v>14.922742409685553</v>
      </c>
      <c r="D38" s="787"/>
      <c r="E38" s="617" t="s">
        <v>225</v>
      </c>
      <c r="F38" s="501">
        <f>SUM(F37/F36)</f>
        <v>638.1929554414336</v>
      </c>
      <c r="G38" s="787"/>
      <c r="H38" s="617" t="s">
        <v>225</v>
      </c>
      <c r="I38" s="501">
        <f>SUM(I37/I36)</f>
        <v>578.6213442791176</v>
      </c>
    </row>
    <row r="39" spans="1:9" ht="14.25" customHeight="1">
      <c r="A39" s="788"/>
      <c r="B39" s="617" t="s">
        <v>226</v>
      </c>
      <c r="C39" s="500">
        <f>frijol!R13</f>
        <v>556</v>
      </c>
      <c r="D39" s="787"/>
      <c r="E39" s="617" t="s">
        <v>226</v>
      </c>
      <c r="F39" s="500">
        <f>sandia!AB13</f>
        <v>269</v>
      </c>
      <c r="G39" s="787"/>
      <c r="H39" s="617" t="s">
        <v>226</v>
      </c>
      <c r="I39" s="500">
        <f>sandia!AE13</f>
        <v>301</v>
      </c>
    </row>
    <row r="40" spans="1:9" ht="14.25" customHeight="1">
      <c r="A40" s="788" t="s">
        <v>216</v>
      </c>
      <c r="B40" s="617" t="s">
        <v>237</v>
      </c>
      <c r="C40" s="594" t="str">
        <f>guandu!I9</f>
        <v>2015/2016 </v>
      </c>
      <c r="D40" s="784" t="s">
        <v>232</v>
      </c>
      <c r="E40" s="617" t="s">
        <v>237</v>
      </c>
      <c r="F40" s="501">
        <f>piña!AE9</f>
        <v>2252.5</v>
      </c>
      <c r="G40" s="784"/>
      <c r="H40" s="617" t="s">
        <v>237</v>
      </c>
      <c r="I40" s="501">
        <f>piña!AH9</f>
        <v>1167.85</v>
      </c>
    </row>
    <row r="41" spans="1:9" ht="14.25" customHeight="1">
      <c r="A41" s="788"/>
      <c r="B41" s="617" t="s">
        <v>238</v>
      </c>
      <c r="C41" s="501">
        <f>guandu!I10</f>
        <v>445.89</v>
      </c>
      <c r="D41" s="784"/>
      <c r="E41" s="617" t="s">
        <v>238</v>
      </c>
      <c r="F41" s="501">
        <f>piña!AE10</f>
        <v>2252.5</v>
      </c>
      <c r="G41" s="784"/>
      <c r="H41" s="617" t="s">
        <v>238</v>
      </c>
      <c r="I41" s="501">
        <f>piña!AH10</f>
        <v>1134.85</v>
      </c>
    </row>
    <row r="42" spans="1:9" ht="14.25" customHeight="1">
      <c r="A42" s="788"/>
      <c r="B42" s="620" t="s">
        <v>224</v>
      </c>
      <c r="C42" s="501">
        <f>guandu!I11</f>
        <v>442.44</v>
      </c>
      <c r="D42" s="784"/>
      <c r="E42" s="620" t="s">
        <v>224</v>
      </c>
      <c r="F42" s="501">
        <f>piña!AE11</f>
        <v>2967456</v>
      </c>
      <c r="G42" s="784"/>
      <c r="H42" s="620" t="s">
        <v>224</v>
      </c>
      <c r="I42" s="501">
        <f>piña!AH11</f>
        <v>1970460.9</v>
      </c>
    </row>
    <row r="43" spans="1:9" ht="14.25" customHeight="1">
      <c r="A43" s="788"/>
      <c r="B43" s="617" t="s">
        <v>225</v>
      </c>
      <c r="C43" s="501">
        <f>SUM(C42/C41)</f>
        <v>0.9922626656798762</v>
      </c>
      <c r="D43" s="784"/>
      <c r="E43" s="617" t="s">
        <v>225</v>
      </c>
      <c r="F43" s="501">
        <f>SUM(F42/F41)</f>
        <v>1317.405549389567</v>
      </c>
      <c r="G43" s="784"/>
      <c r="H43" s="617" t="s">
        <v>225</v>
      </c>
      <c r="I43" s="501">
        <f>SUM(I42/I41)</f>
        <v>1736.3183680662644</v>
      </c>
    </row>
    <row r="44" spans="1:9" ht="14.25" customHeight="1">
      <c r="A44" s="788"/>
      <c r="B44" s="617" t="s">
        <v>226</v>
      </c>
      <c r="C44" s="500">
        <f>guandu!I13</f>
        <v>13.248643883916463</v>
      </c>
      <c r="D44" s="784"/>
      <c r="E44" s="617" t="s">
        <v>226</v>
      </c>
      <c r="F44" s="500">
        <f>piña!AE13</f>
        <v>160</v>
      </c>
      <c r="G44" s="784"/>
      <c r="H44" s="617" t="s">
        <v>226</v>
      </c>
      <c r="I44" s="500">
        <f>piña!AH13</f>
        <v>23</v>
      </c>
    </row>
    <row r="45" spans="1:9" ht="14.25" customHeight="1">
      <c r="A45" s="788" t="s">
        <v>217</v>
      </c>
      <c r="B45" s="617" t="s">
        <v>237</v>
      </c>
      <c r="C45" s="501">
        <f>yuca!AB9</f>
        <v>996.49</v>
      </c>
      <c r="D45" s="787" t="s">
        <v>233</v>
      </c>
      <c r="E45" s="617" t="s">
        <v>237</v>
      </c>
      <c r="F45" s="501">
        <f>platano!I7</f>
        <v>10133</v>
      </c>
      <c r="G45" s="787"/>
      <c r="H45" s="617" t="s">
        <v>237</v>
      </c>
      <c r="I45" s="501">
        <f>platano!L7</f>
        <v>10402</v>
      </c>
    </row>
    <row r="46" spans="1:9" ht="14.25" customHeight="1">
      <c r="A46" s="788"/>
      <c r="B46" s="617" t="s">
        <v>238</v>
      </c>
      <c r="C46" s="501">
        <f>yuca!AB10</f>
        <v>991.01</v>
      </c>
      <c r="D46" s="787"/>
      <c r="E46" s="617" t="s">
        <v>238</v>
      </c>
      <c r="F46" s="501">
        <f>platano!I8</f>
        <v>10060</v>
      </c>
      <c r="G46" s="787"/>
      <c r="H46" s="617" t="s">
        <v>238</v>
      </c>
      <c r="I46" s="501">
        <f>platano!L8</f>
        <v>10330</v>
      </c>
    </row>
    <row r="47" spans="1:9" ht="14.25" customHeight="1">
      <c r="A47" s="788"/>
      <c r="B47" s="620" t="s">
        <v>224</v>
      </c>
      <c r="C47" s="501">
        <f>yuca!AB11</f>
        <v>315286</v>
      </c>
      <c r="D47" s="787"/>
      <c r="E47" s="620" t="s">
        <v>224</v>
      </c>
      <c r="F47" s="501">
        <f>platano!I9</f>
        <v>3206958</v>
      </c>
      <c r="G47" s="787"/>
      <c r="H47" s="620" t="s">
        <v>224</v>
      </c>
      <c r="I47" s="501">
        <f>platano!L9</f>
        <v>3951756</v>
      </c>
    </row>
    <row r="48" spans="1:9" ht="14.25" customHeight="1">
      <c r="A48" s="788"/>
      <c r="B48" s="617" t="s">
        <v>225</v>
      </c>
      <c r="C48" s="501">
        <f>SUM(C47/C46)</f>
        <v>318.1461337423437</v>
      </c>
      <c r="D48" s="787"/>
      <c r="E48" s="617" t="s">
        <v>225</v>
      </c>
      <c r="F48" s="501">
        <f>SUM(F47/F46)</f>
        <v>318.7831013916501</v>
      </c>
      <c r="G48" s="787"/>
      <c r="H48" s="617" t="s">
        <v>225</v>
      </c>
      <c r="I48" s="501">
        <f>SUM(I47/I46)</f>
        <v>382.551403678606</v>
      </c>
    </row>
    <row r="49" spans="1:9" ht="14.25" customHeight="1">
      <c r="A49" s="788"/>
      <c r="B49" s="617" t="s">
        <v>226</v>
      </c>
      <c r="C49" s="500">
        <f>yuca!AB13</f>
        <v>1056</v>
      </c>
      <c r="D49" s="787"/>
      <c r="E49" s="617" t="s">
        <v>226</v>
      </c>
      <c r="F49" s="500">
        <f>platano!I11</f>
        <v>4758</v>
      </c>
      <c r="G49" s="787"/>
      <c r="H49" s="617" t="s">
        <v>226</v>
      </c>
      <c r="I49" s="500">
        <f>platano!L11</f>
        <v>4762</v>
      </c>
    </row>
    <row r="50" spans="1:9" ht="14.25" customHeight="1">
      <c r="A50" s="788" t="s">
        <v>218</v>
      </c>
      <c r="B50" s="617" t="s">
        <v>237</v>
      </c>
      <c r="C50" s="501">
        <f>otoe!AB9</f>
        <v>376.96</v>
      </c>
      <c r="D50" s="784" t="s">
        <v>234</v>
      </c>
      <c r="E50" s="617" t="s">
        <v>237</v>
      </c>
      <c r="F50" s="501">
        <f>papaya!I7</f>
        <v>372</v>
      </c>
      <c r="G50" s="784"/>
      <c r="H50" s="617" t="s">
        <v>237</v>
      </c>
      <c r="I50" s="501">
        <f>papaya!L7</f>
        <v>379</v>
      </c>
    </row>
    <row r="51" spans="1:9" ht="14.25" customHeight="1">
      <c r="A51" s="788"/>
      <c r="B51" s="617" t="s">
        <v>238</v>
      </c>
      <c r="C51" s="501">
        <f>otoe!AB10</f>
        <v>353.93</v>
      </c>
      <c r="D51" s="784"/>
      <c r="E51" s="617" t="s">
        <v>238</v>
      </c>
      <c r="F51" s="501">
        <f>papaya!I8</f>
        <v>372</v>
      </c>
      <c r="G51" s="784"/>
      <c r="H51" s="617" t="s">
        <v>238</v>
      </c>
      <c r="I51" s="501">
        <f>papaya!L8</f>
        <v>321.2</v>
      </c>
    </row>
    <row r="52" spans="1:9" ht="14.25" customHeight="1">
      <c r="A52" s="788"/>
      <c r="B52" s="620" t="s">
        <v>224</v>
      </c>
      <c r="C52" s="501">
        <f>otoe!AB11</f>
        <v>41940.47</v>
      </c>
      <c r="D52" s="784"/>
      <c r="E52" s="620" t="s">
        <v>224</v>
      </c>
      <c r="F52" s="501">
        <f>papaya!I9</f>
        <v>469647</v>
      </c>
      <c r="G52" s="784"/>
      <c r="H52" s="620" t="s">
        <v>224</v>
      </c>
      <c r="I52" s="501">
        <f>papaya!L9</f>
        <v>281470</v>
      </c>
    </row>
    <row r="53" spans="1:9" ht="14.25" customHeight="1">
      <c r="A53" s="788"/>
      <c r="B53" s="617" t="s">
        <v>225</v>
      </c>
      <c r="C53" s="501">
        <f>SUM(C52/C51)</f>
        <v>118.49933602689798</v>
      </c>
      <c r="D53" s="784"/>
      <c r="E53" s="617" t="s">
        <v>225</v>
      </c>
      <c r="F53" s="501">
        <f>SUM(F52/F51)</f>
        <v>1262.491935483871</v>
      </c>
      <c r="G53" s="784"/>
      <c r="H53" s="617" t="s">
        <v>225</v>
      </c>
      <c r="I53" s="501">
        <f>SUM(I52/I51)</f>
        <v>876.307596513076</v>
      </c>
    </row>
    <row r="54" spans="1:9" ht="14.25" customHeight="1">
      <c r="A54" s="788"/>
      <c r="B54" s="617" t="s">
        <v>226</v>
      </c>
      <c r="C54" s="500">
        <f>otoe!AB13</f>
        <v>467</v>
      </c>
      <c r="D54" s="784"/>
      <c r="E54" s="617" t="s">
        <v>226</v>
      </c>
      <c r="F54" s="500">
        <f>papaya!I11</f>
        <v>251</v>
      </c>
      <c r="G54" s="784"/>
      <c r="H54" s="617" t="s">
        <v>226</v>
      </c>
      <c r="I54" s="500">
        <f>papaya!L11</f>
        <v>114</v>
      </c>
    </row>
    <row r="55" spans="1:9" ht="14.25" customHeight="1">
      <c r="A55" s="788" t="s">
        <v>219</v>
      </c>
      <c r="B55" s="617" t="s">
        <v>237</v>
      </c>
      <c r="C55" s="547">
        <f>ñame!AB9</f>
        <v>980.7399999999999</v>
      </c>
      <c r="D55" s="784" t="s">
        <v>235</v>
      </c>
      <c r="E55" s="617" t="s">
        <v>237</v>
      </c>
      <c r="F55" s="501">
        <f>naranja!H9</f>
        <v>14925</v>
      </c>
      <c r="G55" s="784"/>
      <c r="H55" s="617" t="s">
        <v>237</v>
      </c>
      <c r="I55" s="501">
        <f>naranja!K9</f>
        <v>14821</v>
      </c>
    </row>
    <row r="56" spans="1:9" ht="14.25" customHeight="1">
      <c r="A56" s="788"/>
      <c r="B56" s="617" t="s">
        <v>238</v>
      </c>
      <c r="C56" s="547">
        <f>ñame!AB10</f>
        <v>972.76</v>
      </c>
      <c r="D56" s="784"/>
      <c r="E56" s="617" t="s">
        <v>238</v>
      </c>
      <c r="F56" s="501">
        <f>naranja!H10</f>
        <v>14685</v>
      </c>
      <c r="G56" s="784"/>
      <c r="H56" s="617" t="s">
        <v>238</v>
      </c>
      <c r="I56" s="501">
        <f>naranja!K10</f>
        <v>14186</v>
      </c>
    </row>
    <row r="57" spans="1:9" ht="14.25" customHeight="1">
      <c r="A57" s="788"/>
      <c r="B57" s="620" t="s">
        <v>224</v>
      </c>
      <c r="C57" s="501">
        <f>ñame!AB11</f>
        <v>203302</v>
      </c>
      <c r="D57" s="784"/>
      <c r="E57" s="620" t="s">
        <v>224</v>
      </c>
      <c r="F57" s="501">
        <f>naranja!H11</f>
        <v>4858045</v>
      </c>
      <c r="G57" s="784"/>
      <c r="H57" s="620" t="s">
        <v>224</v>
      </c>
      <c r="I57" s="501">
        <f>naranja!K11</f>
        <v>4541030</v>
      </c>
    </row>
    <row r="58" spans="1:9" ht="14.25" customHeight="1">
      <c r="A58" s="788"/>
      <c r="B58" s="617" t="s">
        <v>225</v>
      </c>
      <c r="C58" s="501">
        <f>SUM(C57/C56)</f>
        <v>208.99502446646656</v>
      </c>
      <c r="D58" s="784"/>
      <c r="E58" s="617" t="s">
        <v>225</v>
      </c>
      <c r="F58" s="501">
        <f>SUM(F57/F56)</f>
        <v>330.8168198842356</v>
      </c>
      <c r="G58" s="784"/>
      <c r="H58" s="617" t="s">
        <v>225</v>
      </c>
      <c r="I58" s="501">
        <f>SUM(I57/I56)</f>
        <v>320.10644297194415</v>
      </c>
    </row>
    <row r="59" spans="1:9" ht="14.25" customHeight="1">
      <c r="A59" s="788"/>
      <c r="B59" s="617" t="s">
        <v>226</v>
      </c>
      <c r="C59" s="500">
        <f>ñame!AB13</f>
        <v>1081</v>
      </c>
      <c r="D59" s="784"/>
      <c r="E59" s="617" t="s">
        <v>226</v>
      </c>
      <c r="F59" s="500">
        <f>naranja!H13</f>
        <v>2622</v>
      </c>
      <c r="G59" s="784"/>
      <c r="H59" s="617" t="s">
        <v>226</v>
      </c>
      <c r="I59" s="500">
        <f>naranja!K13</f>
        <v>2627</v>
      </c>
    </row>
    <row r="60" spans="1:2" ht="15.75" customHeight="1">
      <c r="A60" s="279" t="s">
        <v>131</v>
      </c>
      <c r="B60" s="280"/>
    </row>
    <row r="61" spans="1:2" ht="15.75" customHeight="1">
      <c r="A61" s="281" t="s">
        <v>28</v>
      </c>
      <c r="B61" s="280"/>
    </row>
    <row r="62" spans="1:2" ht="15.75" customHeight="1">
      <c r="A62" s="790"/>
      <c r="B62" s="790"/>
    </row>
    <row r="63" ht="15">
      <c r="B63" s="282"/>
    </row>
    <row r="64" ht="15">
      <c r="B64" s="282"/>
    </row>
    <row r="65" ht="15">
      <c r="B65" s="282"/>
    </row>
    <row r="66" ht="15">
      <c r="B66" s="282"/>
    </row>
    <row r="67" ht="27" customHeight="1">
      <c r="B67" s="282"/>
    </row>
    <row r="68" ht="18" customHeight="1">
      <c r="B68" s="72"/>
    </row>
    <row r="69" ht="18" customHeight="1"/>
    <row r="70" ht="18" customHeight="1"/>
    <row r="71" ht="18" customHeight="1"/>
    <row r="72" ht="18" customHeight="1"/>
  </sheetData>
  <sheetProtection/>
  <mergeCells count="37">
    <mergeCell ref="A62:B62"/>
    <mergeCell ref="A5:A9"/>
    <mergeCell ref="A10:A14"/>
    <mergeCell ref="A15:A19"/>
    <mergeCell ref="A20:A24"/>
    <mergeCell ref="D40:D44"/>
    <mergeCell ref="D45:D49"/>
    <mergeCell ref="D50:D54"/>
    <mergeCell ref="D5:D9"/>
    <mergeCell ref="A45:A49"/>
    <mergeCell ref="A50:A54"/>
    <mergeCell ref="D10:D14"/>
    <mergeCell ref="D15:D19"/>
    <mergeCell ref="D20:D24"/>
    <mergeCell ref="D25:D29"/>
    <mergeCell ref="D30:D34"/>
    <mergeCell ref="D35:D39"/>
    <mergeCell ref="G25:G29"/>
    <mergeCell ref="G30:G34"/>
    <mergeCell ref="G35:G39"/>
    <mergeCell ref="G40:G44"/>
    <mergeCell ref="G45:G49"/>
    <mergeCell ref="A55:A59"/>
    <mergeCell ref="A25:A29"/>
    <mergeCell ref="A30:A34"/>
    <mergeCell ref="A35:A39"/>
    <mergeCell ref="A40:A44"/>
    <mergeCell ref="A1:I1"/>
    <mergeCell ref="A2:I2"/>
    <mergeCell ref="A3:I3"/>
    <mergeCell ref="G50:G54"/>
    <mergeCell ref="G55:G59"/>
    <mergeCell ref="D55:D59"/>
    <mergeCell ref="G5:G9"/>
    <mergeCell ref="G10:G14"/>
    <mergeCell ref="G15:G19"/>
    <mergeCell ref="G20:G2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AC73"/>
  <sheetViews>
    <sheetView zoomScalePageLayoutView="0" workbookViewId="0" topLeftCell="J1">
      <selection activeCell="C1" sqref="C1:U16384"/>
    </sheetView>
  </sheetViews>
  <sheetFormatPr defaultColWidth="12.57421875" defaultRowHeight="12.75"/>
  <cols>
    <col min="1" max="1" width="19.140625" style="128" customWidth="1"/>
    <col min="2" max="2" width="23.00390625" style="128" customWidth="1"/>
    <col min="3" max="16" width="12.57421875" style="128" customWidth="1"/>
    <col min="17" max="17" width="15.140625" style="128" customWidth="1"/>
    <col min="18" max="18" width="13.7109375" style="128" customWidth="1"/>
    <col min="19" max="19" width="13.57421875" style="128" customWidth="1"/>
    <col min="20" max="20" width="13.7109375" style="128" customWidth="1"/>
    <col min="21" max="21" width="13.421875" style="128" customWidth="1"/>
    <col min="22" max="22" width="14.28125" style="128" customWidth="1"/>
    <col min="23" max="23" width="14.57421875" style="128" bestFit="1" customWidth="1"/>
    <col min="24" max="25" width="14.8515625" style="128" bestFit="1" customWidth="1"/>
    <col min="26" max="27" width="13.57421875" style="128" customWidth="1"/>
    <col min="28" max="16384" width="12.57421875" style="128" customWidth="1"/>
  </cols>
  <sheetData>
    <row r="2" spans="1:29" ht="12">
      <c r="A2" s="848"/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C2" s="848"/>
    </row>
    <row r="3" spans="1:29" ht="12">
      <c r="A3" s="848"/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</row>
    <row r="4" spans="1:29" ht="15">
      <c r="A4" s="849" t="s">
        <v>0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</row>
    <row r="5" spans="1:29" ht="15">
      <c r="A5" s="850" t="s">
        <v>166</v>
      </c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</row>
    <row r="6" spans="1:29" ht="15">
      <c r="A6" s="851" t="s">
        <v>125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</row>
    <row r="7" spans="1:29" ht="15.75" thickBot="1">
      <c r="A7" s="847" t="s">
        <v>251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</row>
    <row r="8" spans="1:29" ht="18" customHeight="1" thickBot="1">
      <c r="A8" s="202" t="s">
        <v>1</v>
      </c>
      <c r="B8" s="203" t="s">
        <v>2</v>
      </c>
      <c r="C8" s="203" t="s">
        <v>29</v>
      </c>
      <c r="D8" s="203" t="s">
        <v>30</v>
      </c>
      <c r="E8" s="203" t="s">
        <v>31</v>
      </c>
      <c r="F8" s="203" t="s">
        <v>32</v>
      </c>
      <c r="G8" s="203" t="s">
        <v>33</v>
      </c>
      <c r="H8" s="203" t="s">
        <v>34</v>
      </c>
      <c r="I8" s="203" t="s">
        <v>35</v>
      </c>
      <c r="J8" s="203" t="s">
        <v>36</v>
      </c>
      <c r="K8" s="203" t="s">
        <v>37</v>
      </c>
      <c r="L8" s="203" t="s">
        <v>38</v>
      </c>
      <c r="M8" s="203" t="s">
        <v>42</v>
      </c>
      <c r="N8" s="203" t="s">
        <v>43</v>
      </c>
      <c r="O8" s="203" t="s">
        <v>44</v>
      </c>
      <c r="P8" s="203" t="s">
        <v>45</v>
      </c>
      <c r="Q8" s="203" t="s">
        <v>65</v>
      </c>
      <c r="R8" s="203" t="s">
        <v>66</v>
      </c>
      <c r="S8" s="204" t="s">
        <v>48</v>
      </c>
      <c r="T8" s="203" t="s">
        <v>49</v>
      </c>
      <c r="U8" s="205" t="s">
        <v>120</v>
      </c>
      <c r="V8" s="202" t="s">
        <v>136</v>
      </c>
      <c r="W8" s="202" t="s">
        <v>144</v>
      </c>
      <c r="X8" s="202" t="s">
        <v>147</v>
      </c>
      <c r="Y8" s="202" t="s">
        <v>157</v>
      </c>
      <c r="Z8" s="202" t="s">
        <v>162</v>
      </c>
      <c r="AA8" s="202" t="s">
        <v>169</v>
      </c>
      <c r="AB8" s="202" t="s">
        <v>200</v>
      </c>
      <c r="AC8" s="202" t="s">
        <v>248</v>
      </c>
    </row>
    <row r="9" spans="1:29" s="146" customFormat="1" ht="12.75">
      <c r="A9" s="208"/>
      <c r="B9" s="209" t="s">
        <v>3</v>
      </c>
      <c r="C9" s="210">
        <f>SUM(C14+C19+C24+C29+C34+C44+C49+C54+C59+C64+C39)</f>
        <v>552.9200000000001</v>
      </c>
      <c r="D9" s="210">
        <f aca="true" t="shared" si="0" ref="D9:L9">SUM(D14+D19+D24+D29+D34+D44+D49+D54+D59+D64+D39)</f>
        <v>1596.1200000000001</v>
      </c>
      <c r="E9" s="210">
        <f t="shared" si="0"/>
        <v>3251.3599999999997</v>
      </c>
      <c r="F9" s="210">
        <f t="shared" si="0"/>
        <v>2168</v>
      </c>
      <c r="G9" s="210">
        <f t="shared" si="0"/>
        <v>2650.54</v>
      </c>
      <c r="H9" s="210">
        <f t="shared" si="0"/>
        <v>1961.61</v>
      </c>
      <c r="I9" s="210">
        <f t="shared" si="0"/>
        <v>1390.4599999999998</v>
      </c>
      <c r="J9" s="210">
        <f t="shared" si="0"/>
        <v>757.75</v>
      </c>
      <c r="K9" s="210">
        <f t="shared" si="0"/>
        <v>1221.95</v>
      </c>
      <c r="L9" s="210">
        <f t="shared" si="0"/>
        <v>1528.91</v>
      </c>
      <c r="M9" s="210">
        <f>SUM(M14+M19+M24+M29+M34+M44+M49+M54+M59+M64+M39)</f>
        <v>2117.37</v>
      </c>
      <c r="N9" s="210">
        <f aca="true" t="shared" si="1" ref="N9:T9">SUM(N14+N19+N24+N29+N34+N44+N49+N54+N59+N64+N39)</f>
        <v>1690.4</v>
      </c>
      <c r="O9" s="210">
        <f t="shared" si="1"/>
        <v>2595.69</v>
      </c>
      <c r="P9" s="210">
        <f t="shared" si="1"/>
        <v>3879.3399999999997</v>
      </c>
      <c r="Q9" s="210">
        <f t="shared" si="1"/>
        <v>2541.45</v>
      </c>
      <c r="R9" s="210">
        <f t="shared" si="1"/>
        <v>1323.58</v>
      </c>
      <c r="S9" s="210">
        <f t="shared" si="1"/>
        <v>1494.6599999999999</v>
      </c>
      <c r="T9" s="210">
        <f t="shared" si="1"/>
        <v>749.8299999999999</v>
      </c>
      <c r="U9" s="210">
        <f>SUM(U14+U19+U24+U29+U34+U44+U49+U54+U59+U64+U39)</f>
        <v>540.65</v>
      </c>
      <c r="V9" s="210">
        <f aca="true" t="shared" si="2" ref="V9:AC9">SUM(V14+V19+V24+V29+V34+V44+V49+V54+V59+V64+V39)</f>
        <v>1040.14</v>
      </c>
      <c r="W9" s="210">
        <f t="shared" si="2"/>
        <v>1001.59</v>
      </c>
      <c r="X9" s="210">
        <f t="shared" si="2"/>
        <v>538.51</v>
      </c>
      <c r="Y9" s="210">
        <f t="shared" si="2"/>
        <v>516.3100000000001</v>
      </c>
      <c r="Z9" s="210">
        <f t="shared" si="2"/>
        <v>550</v>
      </c>
      <c r="AA9" s="210">
        <f t="shared" si="2"/>
        <v>434.07</v>
      </c>
      <c r="AB9" s="210">
        <f t="shared" si="2"/>
        <v>376.96</v>
      </c>
      <c r="AC9" s="210">
        <f t="shared" si="2"/>
        <v>300.86</v>
      </c>
    </row>
    <row r="10" spans="1:29" s="146" customFormat="1" ht="12.75">
      <c r="A10" s="208"/>
      <c r="B10" s="211" t="s">
        <v>5</v>
      </c>
      <c r="C10" s="212">
        <f>SUM(C15+C20+C25+C30+C35+C45+C50+C55+C60+C65+C40)</f>
        <v>552.9200000000001</v>
      </c>
      <c r="D10" s="212">
        <f aca="true" t="shared" si="3" ref="D10:L10">SUM(D15+D20+D25+D30+D35+D45+D50+D55+D60+D65+D40)</f>
        <v>1594</v>
      </c>
      <c r="E10" s="212">
        <f t="shared" si="3"/>
        <v>3157.3599999999997</v>
      </c>
      <c r="F10" s="212">
        <f t="shared" si="3"/>
        <v>2168</v>
      </c>
      <c r="G10" s="212">
        <f t="shared" si="3"/>
        <v>2650.54</v>
      </c>
      <c r="H10" s="212">
        <f t="shared" si="3"/>
        <v>1929.61</v>
      </c>
      <c r="I10" s="212">
        <f t="shared" si="3"/>
        <v>1312.8</v>
      </c>
      <c r="J10" s="212">
        <f t="shared" si="3"/>
        <v>737</v>
      </c>
      <c r="K10" s="212">
        <f t="shared" si="3"/>
        <v>681.5</v>
      </c>
      <c r="L10" s="212">
        <f t="shared" si="3"/>
        <v>1511.16</v>
      </c>
      <c r="M10" s="212">
        <f>SUM(M15+M20+M25+M30+M35+M45+M50+M55+M60+M65+M40)</f>
        <v>1889.37</v>
      </c>
      <c r="N10" s="212">
        <f aca="true" t="shared" si="4" ref="N10:T10">SUM(N15+N20+N25+N30+N35+N45+N50+N55+N60+N65+N40)</f>
        <v>1671.1</v>
      </c>
      <c r="O10" s="212">
        <f t="shared" si="4"/>
        <v>2561.22</v>
      </c>
      <c r="P10" s="212">
        <f t="shared" si="4"/>
        <v>3871.84</v>
      </c>
      <c r="Q10" s="212">
        <f t="shared" si="4"/>
        <v>2529</v>
      </c>
      <c r="R10" s="212">
        <f t="shared" si="4"/>
        <v>1320.67</v>
      </c>
      <c r="S10" s="212">
        <f t="shared" si="4"/>
        <v>1427.96</v>
      </c>
      <c r="T10" s="212">
        <f t="shared" si="4"/>
        <v>749.8299999999999</v>
      </c>
      <c r="U10" s="212">
        <f>SUM(U15+U20+U25+U30+U35+U45+U50+U55+U60+U65+U40)</f>
        <v>528.65</v>
      </c>
      <c r="V10" s="212">
        <f aca="true" t="shared" si="5" ref="V10:AC10">SUM(V15+V20+V25+V30+V35+V45+V50+V55+V60+V65+V40)</f>
        <v>1009.23</v>
      </c>
      <c r="W10" s="212">
        <f t="shared" si="5"/>
        <v>684.48</v>
      </c>
      <c r="X10" s="212">
        <f t="shared" si="5"/>
        <v>522.51</v>
      </c>
      <c r="Y10" s="212">
        <f t="shared" si="5"/>
        <v>514.29</v>
      </c>
      <c r="Z10" s="212">
        <f t="shared" si="5"/>
        <v>419.84</v>
      </c>
      <c r="AA10" s="212">
        <f t="shared" si="5"/>
        <v>417.2</v>
      </c>
      <c r="AB10" s="212">
        <f t="shared" si="5"/>
        <v>353.93</v>
      </c>
      <c r="AC10" s="212">
        <f t="shared" si="5"/>
        <v>143.65</v>
      </c>
    </row>
    <row r="11" spans="1:29" s="146" customFormat="1" ht="12.75">
      <c r="A11" s="208" t="s">
        <v>27</v>
      </c>
      <c r="B11" s="211" t="s">
        <v>67</v>
      </c>
      <c r="C11" s="212">
        <f>SUM(C16+C21+C26+C31+C36+C46+C51+C56+C61+C66+C41)</f>
        <v>77841</v>
      </c>
      <c r="D11" s="212">
        <f aca="true" t="shared" si="6" ref="D11:L11">SUM(D16+D21+D26+D31+D36+D46+D51+D56+D61+D66+D41)</f>
        <v>240339</v>
      </c>
      <c r="E11" s="212">
        <f t="shared" si="6"/>
        <v>466438</v>
      </c>
      <c r="F11" s="212">
        <f t="shared" si="6"/>
        <v>315563</v>
      </c>
      <c r="G11" s="212">
        <f t="shared" si="6"/>
        <v>260538</v>
      </c>
      <c r="H11" s="212">
        <f t="shared" si="6"/>
        <v>279031</v>
      </c>
      <c r="I11" s="212">
        <f t="shared" si="6"/>
        <v>194119</v>
      </c>
      <c r="J11" s="212">
        <f t="shared" si="6"/>
        <v>107551</v>
      </c>
      <c r="K11" s="212">
        <f t="shared" si="6"/>
        <v>101491</v>
      </c>
      <c r="L11" s="212">
        <f t="shared" si="6"/>
        <v>214425</v>
      </c>
      <c r="M11" s="212">
        <f>SUM(M16+M21+M26+M31+M36+M46+M51+M56+M61+M66+M41)</f>
        <v>223246</v>
      </c>
      <c r="N11" s="212">
        <f aca="true" t="shared" si="7" ref="N11:T11">SUM(N16+N21+N26+N31+N36+N46+N51+N56+N61+N66+N41)</f>
        <v>165930</v>
      </c>
      <c r="O11" s="212">
        <f t="shared" si="7"/>
        <v>233799</v>
      </c>
      <c r="P11" s="212">
        <f t="shared" si="7"/>
        <v>323964</v>
      </c>
      <c r="Q11" s="212">
        <f t="shared" si="7"/>
        <v>237798</v>
      </c>
      <c r="R11" s="212">
        <f t="shared" si="7"/>
        <v>169773</v>
      </c>
      <c r="S11" s="212">
        <f t="shared" si="7"/>
        <v>171277.26</v>
      </c>
      <c r="T11" s="212">
        <f t="shared" si="7"/>
        <v>136520</v>
      </c>
      <c r="U11" s="212">
        <f>SUM(U16+U21+U26+U31+U36+U46+U51+U56+U61+U66+U41)</f>
        <v>116427.82</v>
      </c>
      <c r="V11" s="212">
        <f aca="true" t="shared" si="8" ref="V11:AC11">SUM(V16+V21+V26+V31+V36+V46+V51+V56+V61+V66+V41)</f>
        <v>156592.78</v>
      </c>
      <c r="W11" s="212">
        <f t="shared" si="8"/>
        <v>94692.79999999999</v>
      </c>
      <c r="X11" s="212">
        <f t="shared" si="8"/>
        <v>101626</v>
      </c>
      <c r="Y11" s="212">
        <f t="shared" si="8"/>
        <v>93251.87</v>
      </c>
      <c r="Z11" s="212">
        <f t="shared" si="8"/>
        <v>81283.88</v>
      </c>
      <c r="AA11" s="212">
        <f t="shared" si="8"/>
        <v>68914.47</v>
      </c>
      <c r="AB11" s="212">
        <f t="shared" si="8"/>
        <v>41940.47</v>
      </c>
      <c r="AC11" s="212">
        <f t="shared" si="8"/>
        <v>29860</v>
      </c>
    </row>
    <row r="12" spans="1:29" s="146" customFormat="1" ht="12.75">
      <c r="A12" s="208"/>
      <c r="B12" s="211" t="s">
        <v>63</v>
      </c>
      <c r="C12" s="212">
        <f>(C11/C10)</f>
        <v>140.78166823410257</v>
      </c>
      <c r="D12" s="212">
        <f aca="true" t="shared" si="9" ref="D12:L12">(D11/D10)</f>
        <v>150.77728983688834</v>
      </c>
      <c r="E12" s="212">
        <f t="shared" si="9"/>
        <v>147.73038234474373</v>
      </c>
      <c r="F12" s="212">
        <f t="shared" si="9"/>
        <v>145.554889298893</v>
      </c>
      <c r="G12" s="212">
        <f t="shared" si="9"/>
        <v>98.29619624680254</v>
      </c>
      <c r="H12" s="212">
        <f t="shared" si="9"/>
        <v>144.60486834127104</v>
      </c>
      <c r="I12" s="212">
        <f t="shared" si="9"/>
        <v>147.86639244363192</v>
      </c>
      <c r="J12" s="212">
        <f t="shared" si="9"/>
        <v>145.93080054274085</v>
      </c>
      <c r="K12" s="212">
        <f t="shared" si="9"/>
        <v>148.92296404988994</v>
      </c>
      <c r="L12" s="212">
        <f t="shared" si="9"/>
        <v>141.89430636067655</v>
      </c>
      <c r="M12" s="212">
        <f aca="true" t="shared" si="10" ref="M12:AC12">(M11/M10)</f>
        <v>118.15896304059025</v>
      </c>
      <c r="N12" s="212">
        <f t="shared" si="10"/>
        <v>99.2938782837652</v>
      </c>
      <c r="O12" s="212">
        <f t="shared" si="10"/>
        <v>91.2842317333146</v>
      </c>
      <c r="P12" s="212">
        <f t="shared" si="10"/>
        <v>83.67184594404728</v>
      </c>
      <c r="Q12" s="212">
        <f t="shared" si="10"/>
        <v>94.02846975088968</v>
      </c>
      <c r="R12" s="212">
        <f t="shared" si="10"/>
        <v>128.55065989232736</v>
      </c>
      <c r="S12" s="212">
        <f t="shared" si="10"/>
        <v>119.94541863917757</v>
      </c>
      <c r="T12" s="212">
        <f t="shared" si="10"/>
        <v>182.0679353986904</v>
      </c>
      <c r="U12" s="212">
        <f t="shared" si="10"/>
        <v>220.23611084838743</v>
      </c>
      <c r="V12" s="212">
        <f t="shared" si="10"/>
        <v>155.16064722610307</v>
      </c>
      <c r="W12" s="212">
        <f t="shared" si="10"/>
        <v>138.34268349696117</v>
      </c>
      <c r="X12" s="212">
        <f t="shared" si="10"/>
        <v>194.49579912346175</v>
      </c>
      <c r="Y12" s="212">
        <f t="shared" si="10"/>
        <v>181.32156954247603</v>
      </c>
      <c r="Z12" s="212">
        <f t="shared" si="10"/>
        <v>193.60680259146343</v>
      </c>
      <c r="AA12" s="212">
        <f t="shared" si="10"/>
        <v>165.1832933844679</v>
      </c>
      <c r="AB12" s="212">
        <f t="shared" si="10"/>
        <v>118.49933602689798</v>
      </c>
      <c r="AC12" s="212">
        <f t="shared" si="10"/>
        <v>207.8663418029934</v>
      </c>
    </row>
    <row r="13" spans="1:29" s="146" customFormat="1" ht="13.5" thickBot="1">
      <c r="A13" s="213"/>
      <c r="B13" s="214" t="s">
        <v>9</v>
      </c>
      <c r="C13" s="219">
        <f>SUM(C18+C23+C28+C33+C38+C48+C53+C58+C63+C68+C43)</f>
        <v>473</v>
      </c>
      <c r="D13" s="219">
        <f aca="true" t="shared" si="11" ref="D13:L13">SUM(D18+D23+D28+D33+D38+D48+D53+D58+D63+D68+D43)</f>
        <v>869</v>
      </c>
      <c r="E13" s="219">
        <f t="shared" si="11"/>
        <v>1756</v>
      </c>
      <c r="F13" s="219">
        <f t="shared" si="11"/>
        <v>1678</v>
      </c>
      <c r="G13" s="219">
        <f t="shared" si="11"/>
        <v>2148</v>
      </c>
      <c r="H13" s="219">
        <f t="shared" si="11"/>
        <v>1944</v>
      </c>
      <c r="I13" s="219">
        <f t="shared" si="11"/>
        <v>1379</v>
      </c>
      <c r="J13" s="219">
        <f t="shared" si="11"/>
        <v>559</v>
      </c>
      <c r="K13" s="219">
        <f t="shared" si="11"/>
        <v>1343</v>
      </c>
      <c r="L13" s="219">
        <f t="shared" si="11"/>
        <v>776</v>
      </c>
      <c r="M13" s="219">
        <f>SUM(M18+M23+M28+M33+M38+M48+M53+M58+M63+M68+M43)</f>
        <v>1558</v>
      </c>
      <c r="N13" s="219">
        <f aca="true" t="shared" si="12" ref="N13:T13">SUM(N18+N23+N28+N33+N38+N48+N53+N58+N63+N68+N43)</f>
        <v>1752</v>
      </c>
      <c r="O13" s="219">
        <f t="shared" si="12"/>
        <v>2091</v>
      </c>
      <c r="P13" s="219">
        <f t="shared" si="12"/>
        <v>3417</v>
      </c>
      <c r="Q13" s="219">
        <f t="shared" si="12"/>
        <v>2200</v>
      </c>
      <c r="R13" s="219">
        <f t="shared" si="12"/>
        <v>1075</v>
      </c>
      <c r="S13" s="219">
        <f t="shared" si="12"/>
        <v>1427</v>
      </c>
      <c r="T13" s="219">
        <f t="shared" si="12"/>
        <v>794</v>
      </c>
      <c r="U13" s="219">
        <f>SUM(U18+U23+U28+U33+U38+U48+U53+U58+U63+U68+U43)</f>
        <v>628</v>
      </c>
      <c r="V13" s="219">
        <f aca="true" t="shared" si="13" ref="V13:AC13">SUM(V18+V23+V28+V33+V38+V48+V53+V58+V63+V68+V43)</f>
        <v>1328</v>
      </c>
      <c r="W13" s="219">
        <f t="shared" si="13"/>
        <v>883</v>
      </c>
      <c r="X13" s="219">
        <f t="shared" si="13"/>
        <v>649</v>
      </c>
      <c r="Y13" s="219">
        <f t="shared" si="13"/>
        <v>569</v>
      </c>
      <c r="Z13" s="219">
        <f t="shared" si="13"/>
        <v>568</v>
      </c>
      <c r="AA13" s="219">
        <f t="shared" si="13"/>
        <v>402</v>
      </c>
      <c r="AB13" s="219">
        <f t="shared" si="13"/>
        <v>467</v>
      </c>
      <c r="AC13" s="219">
        <f t="shared" si="13"/>
        <v>428</v>
      </c>
    </row>
    <row r="14" spans="1:29" ht="12.75">
      <c r="A14" s="232"/>
      <c r="B14" s="150" t="s">
        <v>3</v>
      </c>
      <c r="C14" s="148"/>
      <c r="D14" s="148"/>
      <c r="E14" s="148">
        <v>15.5</v>
      </c>
      <c r="F14" s="148">
        <v>2</v>
      </c>
      <c r="G14" s="148">
        <v>50</v>
      </c>
      <c r="H14" s="148">
        <v>64.5</v>
      </c>
      <c r="I14" s="148">
        <v>63</v>
      </c>
      <c r="J14" s="148">
        <v>38</v>
      </c>
      <c r="K14" s="148">
        <v>50.5</v>
      </c>
      <c r="L14" s="148">
        <v>31</v>
      </c>
      <c r="M14" s="148">
        <v>95</v>
      </c>
      <c r="N14" s="148">
        <v>36</v>
      </c>
      <c r="O14" s="148">
        <v>65.3</v>
      </c>
      <c r="P14" s="148">
        <v>42</v>
      </c>
      <c r="Q14" s="151">
        <v>26.7</v>
      </c>
      <c r="R14" s="151">
        <v>22</v>
      </c>
      <c r="S14" s="151">
        <v>28.12</v>
      </c>
      <c r="T14" s="151">
        <v>42</v>
      </c>
      <c r="U14" s="152">
        <v>42</v>
      </c>
      <c r="V14" s="163">
        <v>65.02</v>
      </c>
      <c r="W14" s="163">
        <v>9.49</v>
      </c>
      <c r="X14" s="163">
        <v>14.19</v>
      </c>
      <c r="Y14" s="163">
        <v>11.16</v>
      </c>
      <c r="Z14" s="163">
        <v>43</v>
      </c>
      <c r="AA14" s="163">
        <v>13.26</v>
      </c>
      <c r="AB14" s="163">
        <v>11.33</v>
      </c>
      <c r="AC14" s="163">
        <v>26.97</v>
      </c>
    </row>
    <row r="15" spans="1:29" ht="12.75">
      <c r="A15" s="233" t="s">
        <v>4</v>
      </c>
      <c r="B15" s="150" t="s">
        <v>5</v>
      </c>
      <c r="C15" s="148"/>
      <c r="D15" s="148"/>
      <c r="E15" s="148">
        <v>15.5</v>
      </c>
      <c r="F15" s="148">
        <v>2</v>
      </c>
      <c r="G15" s="148">
        <v>50</v>
      </c>
      <c r="H15" s="148">
        <v>64.5</v>
      </c>
      <c r="I15" s="148">
        <v>63</v>
      </c>
      <c r="J15" s="148">
        <v>38</v>
      </c>
      <c r="K15" s="148">
        <v>50.5</v>
      </c>
      <c r="L15" s="148">
        <v>31</v>
      </c>
      <c r="M15" s="148">
        <v>95</v>
      </c>
      <c r="N15" s="148">
        <v>36</v>
      </c>
      <c r="O15" s="148">
        <v>65.3</v>
      </c>
      <c r="P15" s="148">
        <v>42</v>
      </c>
      <c r="Q15" s="151">
        <v>26</v>
      </c>
      <c r="R15" s="151">
        <v>22</v>
      </c>
      <c r="S15" s="151">
        <v>28.12</v>
      </c>
      <c r="T15" s="151">
        <v>42</v>
      </c>
      <c r="U15" s="152">
        <v>42</v>
      </c>
      <c r="V15" s="163">
        <v>65.02</v>
      </c>
      <c r="W15" s="163">
        <v>8.74</v>
      </c>
      <c r="X15" s="163">
        <v>10.19</v>
      </c>
      <c r="Y15" s="163">
        <v>11.16</v>
      </c>
      <c r="Z15" s="163">
        <v>42.54</v>
      </c>
      <c r="AA15" s="163">
        <v>13.26</v>
      </c>
      <c r="AB15" s="163">
        <v>11.33</v>
      </c>
      <c r="AC15" s="163">
        <v>22.27</v>
      </c>
    </row>
    <row r="16" spans="1:29" ht="12.75">
      <c r="A16" s="234" t="s">
        <v>6</v>
      </c>
      <c r="B16" s="153" t="s">
        <v>67</v>
      </c>
      <c r="C16" s="154"/>
      <c r="D16" s="154"/>
      <c r="E16" s="154">
        <v>2325</v>
      </c>
      <c r="F16" s="154">
        <v>300</v>
      </c>
      <c r="G16" s="154">
        <v>7600</v>
      </c>
      <c r="H16" s="154">
        <v>10320</v>
      </c>
      <c r="I16" s="154">
        <v>11592</v>
      </c>
      <c r="J16" s="154">
        <v>5244</v>
      </c>
      <c r="K16" s="154">
        <v>10265</v>
      </c>
      <c r="L16" s="154">
        <v>5090</v>
      </c>
      <c r="M16" s="154">
        <v>19665</v>
      </c>
      <c r="N16" s="154">
        <v>6950</v>
      </c>
      <c r="O16" s="154">
        <v>17298</v>
      </c>
      <c r="P16" s="154">
        <v>6657</v>
      </c>
      <c r="Q16" s="151">
        <v>6760</v>
      </c>
      <c r="R16" s="151">
        <v>5170</v>
      </c>
      <c r="S16" s="151">
        <v>3054</v>
      </c>
      <c r="T16" s="151">
        <v>10542</v>
      </c>
      <c r="U16" s="152">
        <v>11382</v>
      </c>
      <c r="V16" s="163">
        <v>24018</v>
      </c>
      <c r="W16" s="163">
        <v>2802</v>
      </c>
      <c r="X16" s="163">
        <v>3705</v>
      </c>
      <c r="Y16" s="163">
        <v>2980</v>
      </c>
      <c r="Z16" s="163">
        <v>14348</v>
      </c>
      <c r="AA16" s="163">
        <v>4035</v>
      </c>
      <c r="AB16" s="163">
        <v>3313.8</v>
      </c>
      <c r="AC16" s="163">
        <v>3931</v>
      </c>
    </row>
    <row r="17" spans="1:29" ht="12.75">
      <c r="A17" s="232"/>
      <c r="B17" s="150" t="s">
        <v>63</v>
      </c>
      <c r="C17" s="148"/>
      <c r="D17" s="148"/>
      <c r="E17" s="148">
        <f>(E16/E15)</f>
        <v>150</v>
      </c>
      <c r="F17" s="148">
        <f>(F16/F15)</f>
        <v>150</v>
      </c>
      <c r="G17" s="148">
        <f aca="true" t="shared" si="14" ref="G17:X17">SUM(G16/G15)</f>
        <v>152</v>
      </c>
      <c r="H17" s="148">
        <f t="shared" si="14"/>
        <v>160</v>
      </c>
      <c r="I17" s="148">
        <f t="shared" si="14"/>
        <v>184</v>
      </c>
      <c r="J17" s="148">
        <f t="shared" si="14"/>
        <v>138</v>
      </c>
      <c r="K17" s="148">
        <f t="shared" si="14"/>
        <v>203.26732673267327</v>
      </c>
      <c r="L17" s="148">
        <f t="shared" si="14"/>
        <v>164.19354838709677</v>
      </c>
      <c r="M17" s="148">
        <f t="shared" si="14"/>
        <v>207</v>
      </c>
      <c r="N17" s="148">
        <f t="shared" si="14"/>
        <v>193.05555555555554</v>
      </c>
      <c r="O17" s="148">
        <f t="shared" si="14"/>
        <v>264.90045941807045</v>
      </c>
      <c r="P17" s="148">
        <f t="shared" si="14"/>
        <v>158.5</v>
      </c>
      <c r="Q17" s="151">
        <f t="shared" si="14"/>
        <v>260</v>
      </c>
      <c r="R17" s="151">
        <f t="shared" si="14"/>
        <v>235</v>
      </c>
      <c r="S17" s="151">
        <f t="shared" si="14"/>
        <v>108.60597439544807</v>
      </c>
      <c r="T17" s="151">
        <f t="shared" si="14"/>
        <v>251</v>
      </c>
      <c r="U17" s="151">
        <f t="shared" si="14"/>
        <v>271</v>
      </c>
      <c r="V17" s="151">
        <f t="shared" si="14"/>
        <v>369.3940326053522</v>
      </c>
      <c r="W17" s="151">
        <f t="shared" si="14"/>
        <v>320.5949656750572</v>
      </c>
      <c r="X17" s="151">
        <f t="shared" si="14"/>
        <v>363.59175662414134</v>
      </c>
      <c r="Y17" s="151">
        <f>SUM(Y16/Y15)</f>
        <v>267.02508960573476</v>
      </c>
      <c r="Z17" s="151">
        <f>SUM(Z16/Z15)</f>
        <v>337.2825575928538</v>
      </c>
      <c r="AA17" s="151">
        <f>SUM(AA16/AA15)</f>
        <v>304.29864253393663</v>
      </c>
      <c r="AB17" s="151">
        <f>SUM(AB16/AB15)</f>
        <v>292.4801412180053</v>
      </c>
      <c r="AC17" s="151">
        <f>SUM(AC16/AC15)</f>
        <v>176.51549169286037</v>
      </c>
    </row>
    <row r="18" spans="1:29" ht="13.5" thickBot="1">
      <c r="A18" s="235"/>
      <c r="B18" s="155" t="s">
        <v>9</v>
      </c>
      <c r="C18" s="156"/>
      <c r="D18" s="156"/>
      <c r="E18" s="156">
        <v>8</v>
      </c>
      <c r="F18" s="156">
        <v>1</v>
      </c>
      <c r="G18" s="156">
        <v>25</v>
      </c>
      <c r="H18" s="156">
        <v>81</v>
      </c>
      <c r="I18" s="156">
        <v>70</v>
      </c>
      <c r="J18" s="156">
        <v>42</v>
      </c>
      <c r="K18" s="156">
        <v>43</v>
      </c>
      <c r="L18" s="156">
        <v>30</v>
      </c>
      <c r="M18" s="156">
        <v>46</v>
      </c>
      <c r="N18" s="156">
        <v>60</v>
      </c>
      <c r="O18" s="156">
        <v>56</v>
      </c>
      <c r="P18" s="156">
        <v>80</v>
      </c>
      <c r="Q18" s="226">
        <v>50</v>
      </c>
      <c r="R18" s="226">
        <v>17</v>
      </c>
      <c r="S18" s="226">
        <v>39</v>
      </c>
      <c r="T18" s="226">
        <v>46</v>
      </c>
      <c r="U18" s="227">
        <v>43</v>
      </c>
      <c r="V18" s="218">
        <v>55</v>
      </c>
      <c r="W18" s="218">
        <v>16</v>
      </c>
      <c r="X18" s="218">
        <v>15</v>
      </c>
      <c r="Y18" s="218">
        <v>43</v>
      </c>
      <c r="Z18" s="218">
        <v>58</v>
      </c>
      <c r="AA18" s="218">
        <v>21</v>
      </c>
      <c r="AB18" s="218">
        <v>30</v>
      </c>
      <c r="AC18" s="218">
        <v>46</v>
      </c>
    </row>
    <row r="19" spans="1:29" ht="12.75">
      <c r="A19" s="232"/>
      <c r="B19" s="150" t="s">
        <v>3</v>
      </c>
      <c r="C19" s="148">
        <v>18.31</v>
      </c>
      <c r="D19" s="148">
        <v>8.96</v>
      </c>
      <c r="E19" s="148">
        <v>16.93</v>
      </c>
      <c r="F19" s="148">
        <v>7</v>
      </c>
      <c r="G19" s="148">
        <v>60</v>
      </c>
      <c r="H19" s="148">
        <v>60</v>
      </c>
      <c r="I19" s="148">
        <v>213.73</v>
      </c>
      <c r="J19" s="148">
        <v>309.6</v>
      </c>
      <c r="K19" s="148">
        <v>161</v>
      </c>
      <c r="L19" s="148">
        <v>238.21</v>
      </c>
      <c r="M19" s="148">
        <v>201.75</v>
      </c>
      <c r="N19" s="148">
        <v>55.95</v>
      </c>
      <c r="O19" s="148">
        <v>53</v>
      </c>
      <c r="P19" s="148">
        <v>51</v>
      </c>
      <c r="Q19" s="151">
        <v>45.5</v>
      </c>
      <c r="R19" s="149">
        <v>21.5</v>
      </c>
      <c r="S19" s="149">
        <v>27.55</v>
      </c>
      <c r="T19" s="149">
        <v>19.2</v>
      </c>
      <c r="U19" s="152">
        <v>12</v>
      </c>
      <c r="V19" s="163">
        <v>19.05</v>
      </c>
      <c r="W19" s="163">
        <v>33.77</v>
      </c>
      <c r="X19" s="163">
        <v>37.46</v>
      </c>
      <c r="Y19" s="163">
        <v>44.15</v>
      </c>
      <c r="Z19" s="163">
        <v>48</v>
      </c>
      <c r="AA19" s="163">
        <v>10.45</v>
      </c>
      <c r="AB19" s="163">
        <v>30.48</v>
      </c>
      <c r="AC19" s="163">
        <v>9.62</v>
      </c>
    </row>
    <row r="20" spans="1:29" ht="12.75">
      <c r="A20" s="233" t="s">
        <v>10</v>
      </c>
      <c r="B20" s="150" t="s">
        <v>5</v>
      </c>
      <c r="C20" s="148">
        <v>18.31</v>
      </c>
      <c r="D20" s="148">
        <v>8.73</v>
      </c>
      <c r="E20" s="148">
        <v>16.93</v>
      </c>
      <c r="F20" s="148">
        <v>7</v>
      </c>
      <c r="G20" s="148">
        <v>60</v>
      </c>
      <c r="H20" s="148">
        <v>60</v>
      </c>
      <c r="I20" s="148">
        <v>213.73</v>
      </c>
      <c r="J20" s="148">
        <v>309.6</v>
      </c>
      <c r="K20" s="148">
        <v>144</v>
      </c>
      <c r="L20" s="148">
        <v>238.21</v>
      </c>
      <c r="M20" s="148">
        <v>201.75</v>
      </c>
      <c r="N20" s="148">
        <v>55.95</v>
      </c>
      <c r="O20" s="148">
        <v>44.32</v>
      </c>
      <c r="P20" s="148">
        <v>51</v>
      </c>
      <c r="Q20" s="151">
        <v>45.5</v>
      </c>
      <c r="R20" s="151">
        <v>21.5</v>
      </c>
      <c r="S20" s="151">
        <v>27.55</v>
      </c>
      <c r="T20" s="151">
        <v>19.2</v>
      </c>
      <c r="U20" s="152">
        <v>4</v>
      </c>
      <c r="V20" s="163">
        <v>19.05</v>
      </c>
      <c r="W20" s="163">
        <v>31.78</v>
      </c>
      <c r="X20" s="163">
        <v>37.46</v>
      </c>
      <c r="Y20" s="163">
        <v>44.15</v>
      </c>
      <c r="Z20" s="163">
        <v>38</v>
      </c>
      <c r="AA20" s="163">
        <v>10.29</v>
      </c>
      <c r="AB20" s="163">
        <v>30.48</v>
      </c>
      <c r="AC20" s="163">
        <v>9.62</v>
      </c>
    </row>
    <row r="21" spans="1:29" ht="12.75">
      <c r="A21" s="234" t="s">
        <v>11</v>
      </c>
      <c r="B21" s="153" t="s">
        <v>67</v>
      </c>
      <c r="C21" s="154">
        <v>2368</v>
      </c>
      <c r="D21" s="154">
        <v>1000</v>
      </c>
      <c r="E21" s="154">
        <v>1304</v>
      </c>
      <c r="F21" s="154">
        <v>406</v>
      </c>
      <c r="G21" s="154">
        <v>4100</v>
      </c>
      <c r="H21" s="154">
        <v>4800</v>
      </c>
      <c r="I21" s="154">
        <v>35070</v>
      </c>
      <c r="J21" s="154">
        <v>42000</v>
      </c>
      <c r="K21" s="154">
        <v>18405</v>
      </c>
      <c r="L21" s="154">
        <v>23848</v>
      </c>
      <c r="M21" s="154">
        <v>28620</v>
      </c>
      <c r="N21" s="154">
        <v>8393</v>
      </c>
      <c r="O21" s="154">
        <v>6648</v>
      </c>
      <c r="P21" s="154">
        <v>4578</v>
      </c>
      <c r="Q21" s="151">
        <v>5460</v>
      </c>
      <c r="R21" s="151">
        <v>4950</v>
      </c>
      <c r="S21" s="151">
        <v>5895</v>
      </c>
      <c r="T21" s="151">
        <v>4608</v>
      </c>
      <c r="U21" s="152">
        <v>968</v>
      </c>
      <c r="V21" s="163">
        <v>2476.5</v>
      </c>
      <c r="W21" s="163">
        <v>4302</v>
      </c>
      <c r="X21" s="163">
        <v>5736.3</v>
      </c>
      <c r="Y21" s="163">
        <v>6042.25</v>
      </c>
      <c r="Z21" s="163">
        <v>5434</v>
      </c>
      <c r="AA21" s="163">
        <v>2041.5</v>
      </c>
      <c r="AB21" s="163">
        <v>4429</v>
      </c>
      <c r="AC21" s="163">
        <v>1460</v>
      </c>
    </row>
    <row r="22" spans="1:29" ht="12.75">
      <c r="A22" s="232"/>
      <c r="B22" s="150" t="s">
        <v>63</v>
      </c>
      <c r="C22" s="148">
        <f>(C21/C20)</f>
        <v>129.32823593664665</v>
      </c>
      <c r="D22" s="148">
        <f>(D21/D20)</f>
        <v>114.54753722794959</v>
      </c>
      <c r="E22" s="148">
        <f>(E21/E20)</f>
        <v>77.0230360307147</v>
      </c>
      <c r="F22" s="148">
        <f>(F21/F20)</f>
        <v>58</v>
      </c>
      <c r="G22" s="148">
        <f aca="true" t="shared" si="15" ref="G22:X22">SUM(G21/G20)</f>
        <v>68.33333333333333</v>
      </c>
      <c r="H22" s="148">
        <f t="shared" si="15"/>
        <v>80</v>
      </c>
      <c r="I22" s="148">
        <f t="shared" si="15"/>
        <v>164.08552847050018</v>
      </c>
      <c r="J22" s="148">
        <f t="shared" si="15"/>
        <v>135.65891472868216</v>
      </c>
      <c r="K22" s="148">
        <f t="shared" si="15"/>
        <v>127.8125</v>
      </c>
      <c r="L22" s="148">
        <f t="shared" si="15"/>
        <v>100.11334536753284</v>
      </c>
      <c r="M22" s="148">
        <f t="shared" si="15"/>
        <v>141.85873605947955</v>
      </c>
      <c r="N22" s="148">
        <f t="shared" si="15"/>
        <v>150.0089365504915</v>
      </c>
      <c r="O22" s="148">
        <f t="shared" si="15"/>
        <v>150</v>
      </c>
      <c r="P22" s="148">
        <f t="shared" si="15"/>
        <v>89.76470588235294</v>
      </c>
      <c r="Q22" s="151">
        <f t="shared" si="15"/>
        <v>120</v>
      </c>
      <c r="R22" s="151">
        <f t="shared" si="15"/>
        <v>230.2325581395349</v>
      </c>
      <c r="S22" s="151">
        <f t="shared" si="15"/>
        <v>213.97459165154265</v>
      </c>
      <c r="T22" s="151">
        <f t="shared" si="15"/>
        <v>240</v>
      </c>
      <c r="U22" s="151">
        <f t="shared" si="15"/>
        <v>242</v>
      </c>
      <c r="V22" s="151">
        <f t="shared" si="15"/>
        <v>130</v>
      </c>
      <c r="W22" s="151">
        <f t="shared" si="15"/>
        <v>135.36815607300187</v>
      </c>
      <c r="X22" s="151">
        <f t="shared" si="15"/>
        <v>153.13134009610252</v>
      </c>
      <c r="Y22" s="151">
        <f>SUM(Y21/Y20)</f>
        <v>136.8573046432616</v>
      </c>
      <c r="Z22" s="151">
        <f>SUM(Z21/Z20)</f>
        <v>143</v>
      </c>
      <c r="AA22" s="151">
        <f>SUM(AA21/AA20)</f>
        <v>198.39650145772598</v>
      </c>
      <c r="AB22" s="151">
        <f>SUM(AB21/AB20)</f>
        <v>145.30839895013122</v>
      </c>
      <c r="AC22" s="151">
        <f>SUM(AC21/AC20)</f>
        <v>151.76715176715177</v>
      </c>
    </row>
    <row r="23" spans="1:29" ht="13.5" thickBot="1">
      <c r="A23" s="235"/>
      <c r="B23" s="155" t="s">
        <v>9</v>
      </c>
      <c r="C23" s="156">
        <v>65</v>
      </c>
      <c r="D23" s="156">
        <v>87</v>
      </c>
      <c r="E23" s="156">
        <v>104</v>
      </c>
      <c r="F23" s="156">
        <v>71</v>
      </c>
      <c r="G23" s="156">
        <v>454</v>
      </c>
      <c r="H23" s="156">
        <v>454</v>
      </c>
      <c r="I23" s="156">
        <v>214</v>
      </c>
      <c r="J23" s="156">
        <v>210</v>
      </c>
      <c r="K23" s="156">
        <v>207</v>
      </c>
      <c r="L23" s="156">
        <v>155</v>
      </c>
      <c r="M23" s="156">
        <v>704</v>
      </c>
      <c r="N23" s="156">
        <v>44</v>
      </c>
      <c r="O23" s="156">
        <v>89</v>
      </c>
      <c r="P23" s="156">
        <v>120</v>
      </c>
      <c r="Q23" s="226">
        <v>104</v>
      </c>
      <c r="R23" s="226">
        <v>18</v>
      </c>
      <c r="S23" s="226">
        <v>45</v>
      </c>
      <c r="T23" s="226">
        <v>18</v>
      </c>
      <c r="U23" s="227">
        <v>3</v>
      </c>
      <c r="V23" s="218">
        <v>27</v>
      </c>
      <c r="W23" s="218">
        <v>38</v>
      </c>
      <c r="X23" s="218">
        <v>50</v>
      </c>
      <c r="Y23" s="218">
        <v>51</v>
      </c>
      <c r="Z23" s="218">
        <v>63</v>
      </c>
      <c r="AA23" s="218">
        <v>18</v>
      </c>
      <c r="AB23" s="218">
        <v>70</v>
      </c>
      <c r="AC23" s="218">
        <v>19</v>
      </c>
    </row>
    <row r="24" spans="1:29" ht="12.75">
      <c r="A24" s="232"/>
      <c r="B24" s="150" t="s">
        <v>3</v>
      </c>
      <c r="C24" s="148">
        <v>76.36</v>
      </c>
      <c r="D24" s="148">
        <v>167</v>
      </c>
      <c r="E24" s="148">
        <v>116.79</v>
      </c>
      <c r="F24" s="148">
        <v>192</v>
      </c>
      <c r="G24" s="148">
        <v>419.54</v>
      </c>
      <c r="H24" s="148">
        <v>204.11</v>
      </c>
      <c r="I24" s="148">
        <v>164.24</v>
      </c>
      <c r="J24" s="148">
        <v>133.83</v>
      </c>
      <c r="K24" s="148">
        <v>137.3</v>
      </c>
      <c r="L24" s="148">
        <v>110.9</v>
      </c>
      <c r="M24" s="148">
        <v>109.3</v>
      </c>
      <c r="N24" s="148">
        <v>220.24</v>
      </c>
      <c r="O24" s="148">
        <v>376.24</v>
      </c>
      <c r="P24" s="148">
        <v>157.25</v>
      </c>
      <c r="Q24" s="151">
        <v>202</v>
      </c>
      <c r="R24" s="151">
        <v>148.25</v>
      </c>
      <c r="S24" s="151">
        <v>270.29</v>
      </c>
      <c r="T24" s="151">
        <v>97.36</v>
      </c>
      <c r="U24" s="152">
        <v>153.64</v>
      </c>
      <c r="V24" s="163">
        <v>174.95</v>
      </c>
      <c r="W24" s="163">
        <v>89.83</v>
      </c>
      <c r="X24" s="163">
        <v>99.37</v>
      </c>
      <c r="Y24" s="163">
        <v>121.23</v>
      </c>
      <c r="Z24" s="163">
        <v>135</v>
      </c>
      <c r="AA24" s="163">
        <v>153.05</v>
      </c>
      <c r="AB24" s="163">
        <v>57.8</v>
      </c>
      <c r="AC24" s="163">
        <v>22.01</v>
      </c>
    </row>
    <row r="25" spans="1:29" ht="12.75">
      <c r="A25" s="233" t="s">
        <v>12</v>
      </c>
      <c r="B25" s="150" t="s">
        <v>5</v>
      </c>
      <c r="C25" s="148">
        <v>76.36</v>
      </c>
      <c r="D25" s="148">
        <v>165.11</v>
      </c>
      <c r="E25" s="148">
        <v>116.79</v>
      </c>
      <c r="F25" s="148">
        <v>192</v>
      </c>
      <c r="G25" s="148">
        <v>419.54</v>
      </c>
      <c r="H25" s="148">
        <v>204.11</v>
      </c>
      <c r="I25" s="148">
        <v>163.74</v>
      </c>
      <c r="J25" s="148">
        <v>113.08</v>
      </c>
      <c r="K25" s="148">
        <v>129.55</v>
      </c>
      <c r="L25" s="148">
        <v>93.15</v>
      </c>
      <c r="M25" s="148">
        <v>97.3</v>
      </c>
      <c r="N25" s="148">
        <v>205.94</v>
      </c>
      <c r="O25" s="148">
        <v>356</v>
      </c>
      <c r="P25" s="148">
        <v>155.25</v>
      </c>
      <c r="Q25" s="151">
        <v>202</v>
      </c>
      <c r="R25" s="151">
        <v>146.75</v>
      </c>
      <c r="S25" s="151">
        <v>208</v>
      </c>
      <c r="T25" s="151">
        <v>97.36</v>
      </c>
      <c r="U25" s="152">
        <v>153.64</v>
      </c>
      <c r="V25" s="163">
        <v>174.95</v>
      </c>
      <c r="W25" s="163">
        <v>87.08</v>
      </c>
      <c r="X25" s="163">
        <v>98.37</v>
      </c>
      <c r="Y25" s="163">
        <v>121.23</v>
      </c>
      <c r="Z25" s="163">
        <v>105.3</v>
      </c>
      <c r="AA25" s="163">
        <v>149.05</v>
      </c>
      <c r="AB25" s="163">
        <v>45.18</v>
      </c>
      <c r="AC25" s="163">
        <v>21.5</v>
      </c>
    </row>
    <row r="26" spans="1:29" ht="12.75">
      <c r="A26" s="234" t="s">
        <v>13</v>
      </c>
      <c r="B26" s="153" t="s">
        <v>67</v>
      </c>
      <c r="C26" s="154">
        <v>6661</v>
      </c>
      <c r="D26" s="154">
        <v>18113</v>
      </c>
      <c r="E26" s="154">
        <v>13124</v>
      </c>
      <c r="F26" s="154">
        <v>19638</v>
      </c>
      <c r="G26" s="154">
        <v>45755</v>
      </c>
      <c r="H26" s="154">
        <v>21636</v>
      </c>
      <c r="I26" s="154">
        <v>16814</v>
      </c>
      <c r="J26" s="154">
        <v>7231</v>
      </c>
      <c r="K26" s="154">
        <v>16368</v>
      </c>
      <c r="L26" s="154">
        <v>11832</v>
      </c>
      <c r="M26" s="154">
        <v>10724</v>
      </c>
      <c r="N26" s="154">
        <v>22320</v>
      </c>
      <c r="O26" s="154">
        <v>37380</v>
      </c>
      <c r="P26" s="154">
        <v>20685</v>
      </c>
      <c r="Q26" s="151">
        <v>26866</v>
      </c>
      <c r="R26" s="151">
        <v>29350</v>
      </c>
      <c r="S26" s="151">
        <v>20800</v>
      </c>
      <c r="T26" s="151">
        <v>24040</v>
      </c>
      <c r="U26" s="152">
        <v>35710</v>
      </c>
      <c r="V26" s="163">
        <v>19741.36</v>
      </c>
      <c r="W26" s="163">
        <v>6396.05</v>
      </c>
      <c r="X26" s="163">
        <v>20657.7</v>
      </c>
      <c r="Y26" s="163">
        <v>12547.12</v>
      </c>
      <c r="Z26" s="163">
        <v>15752.88</v>
      </c>
      <c r="AA26" s="163">
        <v>19206.1</v>
      </c>
      <c r="AB26" s="163">
        <v>2352</v>
      </c>
      <c r="AC26" s="163">
        <v>2742</v>
      </c>
    </row>
    <row r="27" spans="1:29" ht="12.75">
      <c r="A27" s="232"/>
      <c r="B27" s="150" t="s">
        <v>8</v>
      </c>
      <c r="C27" s="148">
        <f>(C26/C25)</f>
        <v>87.23153483499215</v>
      </c>
      <c r="D27" s="148">
        <f>(D26/D25)</f>
        <v>109.70262249409484</v>
      </c>
      <c r="E27" s="148">
        <f>(E26/E25)</f>
        <v>112.372634643377</v>
      </c>
      <c r="F27" s="148">
        <f>(F26/F25)</f>
        <v>102.28125</v>
      </c>
      <c r="G27" s="148">
        <f aca="true" t="shared" si="16" ref="G27:X27">SUM(G26/G25)</f>
        <v>109.05992277256041</v>
      </c>
      <c r="H27" s="148">
        <f t="shared" si="16"/>
        <v>106.00166576845818</v>
      </c>
      <c r="I27" s="148">
        <f t="shared" si="16"/>
        <v>102.68718700378649</v>
      </c>
      <c r="J27" s="148">
        <f t="shared" si="16"/>
        <v>63.94587902370004</v>
      </c>
      <c r="K27" s="148">
        <f t="shared" si="16"/>
        <v>126.34504052489385</v>
      </c>
      <c r="L27" s="148">
        <f t="shared" si="16"/>
        <v>127.02093397745571</v>
      </c>
      <c r="M27" s="148">
        <f t="shared" si="16"/>
        <v>110.2158273381295</v>
      </c>
      <c r="N27" s="148">
        <f t="shared" si="16"/>
        <v>108.38108186850539</v>
      </c>
      <c r="O27" s="148">
        <f t="shared" si="16"/>
        <v>105</v>
      </c>
      <c r="P27" s="148">
        <f t="shared" si="16"/>
        <v>133.23671497584542</v>
      </c>
      <c r="Q27" s="151">
        <f t="shared" si="16"/>
        <v>133</v>
      </c>
      <c r="R27" s="151">
        <f t="shared" si="16"/>
        <v>200</v>
      </c>
      <c r="S27" s="151">
        <f t="shared" si="16"/>
        <v>100</v>
      </c>
      <c r="T27" s="151">
        <f t="shared" si="16"/>
        <v>246.91865242399342</v>
      </c>
      <c r="U27" s="151">
        <f t="shared" si="16"/>
        <v>232.42645144493625</v>
      </c>
      <c r="V27" s="151">
        <f t="shared" si="16"/>
        <v>112.84001143183768</v>
      </c>
      <c r="W27" s="151">
        <f t="shared" si="16"/>
        <v>73.45027560863574</v>
      </c>
      <c r="X27" s="151">
        <f t="shared" si="16"/>
        <v>210</v>
      </c>
      <c r="Y27" s="151">
        <f>SUM(Y26/Y25)</f>
        <v>103.49847397508867</v>
      </c>
      <c r="Z27" s="151">
        <f>SUM(Z26/Z25)</f>
        <v>149.6</v>
      </c>
      <c r="AA27" s="151">
        <f>SUM(AA26/AA25)</f>
        <v>128.85675947668565</v>
      </c>
      <c r="AB27" s="151">
        <f>SUM(AB26/AB25)</f>
        <v>52.05843293492696</v>
      </c>
      <c r="AC27" s="151">
        <f>SUM(AC26/AC25)</f>
        <v>127.53488372093024</v>
      </c>
    </row>
    <row r="28" spans="1:29" ht="13.5" thickBot="1">
      <c r="A28" s="235"/>
      <c r="B28" s="155" t="s">
        <v>9</v>
      </c>
      <c r="C28" s="156">
        <v>94</v>
      </c>
      <c r="D28" s="156">
        <v>135</v>
      </c>
      <c r="E28" s="156">
        <v>105</v>
      </c>
      <c r="F28" s="156">
        <v>169</v>
      </c>
      <c r="G28" s="156">
        <v>225</v>
      </c>
      <c r="H28" s="156">
        <v>164</v>
      </c>
      <c r="I28" s="156">
        <v>162</v>
      </c>
      <c r="J28" s="156">
        <v>106</v>
      </c>
      <c r="K28" s="156">
        <v>96</v>
      </c>
      <c r="L28" s="156">
        <v>81</v>
      </c>
      <c r="M28" s="156">
        <v>74</v>
      </c>
      <c r="N28" s="156">
        <v>186</v>
      </c>
      <c r="O28" s="156">
        <v>193</v>
      </c>
      <c r="P28" s="156">
        <v>111</v>
      </c>
      <c r="Q28" s="226">
        <v>88</v>
      </c>
      <c r="R28" s="226">
        <v>98</v>
      </c>
      <c r="S28" s="226">
        <v>119</v>
      </c>
      <c r="T28" s="226">
        <v>75</v>
      </c>
      <c r="U28" s="227">
        <v>113</v>
      </c>
      <c r="V28" s="218">
        <v>150</v>
      </c>
      <c r="W28" s="218">
        <v>99</v>
      </c>
      <c r="X28" s="218">
        <v>81</v>
      </c>
      <c r="Y28" s="218">
        <v>90</v>
      </c>
      <c r="Z28" s="218">
        <v>98</v>
      </c>
      <c r="AA28" s="218">
        <v>137</v>
      </c>
      <c r="AB28" s="218">
        <v>59</v>
      </c>
      <c r="AC28" s="218">
        <v>24</v>
      </c>
    </row>
    <row r="29" spans="1:29" ht="12.75">
      <c r="A29" s="232"/>
      <c r="B29" s="150" t="s">
        <v>3</v>
      </c>
      <c r="C29" s="148"/>
      <c r="D29" s="148">
        <v>8</v>
      </c>
      <c r="E29" s="148">
        <v>6.54</v>
      </c>
      <c r="F29" s="148">
        <v>1</v>
      </c>
      <c r="G29" s="148">
        <v>12</v>
      </c>
      <c r="H29" s="148">
        <v>21.3</v>
      </c>
      <c r="I29" s="148">
        <v>3.76</v>
      </c>
      <c r="J29" s="148">
        <v>1.04</v>
      </c>
      <c r="K29" s="148">
        <v>6.95</v>
      </c>
      <c r="L29" s="148">
        <v>7.79</v>
      </c>
      <c r="M29" s="148">
        <v>1.61</v>
      </c>
      <c r="N29" s="148">
        <v>5.68</v>
      </c>
      <c r="O29" s="148">
        <v>10.9</v>
      </c>
      <c r="P29" s="148">
        <v>1.73</v>
      </c>
      <c r="Q29" s="151">
        <v>1.75</v>
      </c>
      <c r="R29" s="151">
        <v>10.32</v>
      </c>
      <c r="S29" s="151">
        <v>18.7</v>
      </c>
      <c r="T29" s="133">
        <v>0</v>
      </c>
      <c r="U29" s="152">
        <v>10.47</v>
      </c>
      <c r="V29" s="163">
        <v>6.66</v>
      </c>
      <c r="W29" s="163">
        <v>8.11</v>
      </c>
      <c r="X29" s="163">
        <v>8.95</v>
      </c>
      <c r="Y29" s="163">
        <v>6.83</v>
      </c>
      <c r="Z29" s="163">
        <v>15</v>
      </c>
      <c r="AA29" s="163">
        <v>7.65</v>
      </c>
      <c r="AB29" s="163">
        <v>5.54</v>
      </c>
      <c r="AC29" s="163">
        <v>17.07</v>
      </c>
    </row>
    <row r="30" spans="1:29" ht="12.75">
      <c r="A30" s="233" t="s">
        <v>14</v>
      </c>
      <c r="B30" s="150" t="s">
        <v>5</v>
      </c>
      <c r="C30" s="148"/>
      <c r="D30" s="148">
        <v>8</v>
      </c>
      <c r="E30" s="148">
        <v>6.54</v>
      </c>
      <c r="F30" s="148">
        <v>1</v>
      </c>
      <c r="G30" s="148">
        <v>12</v>
      </c>
      <c r="H30" s="148">
        <v>21.3</v>
      </c>
      <c r="I30" s="148">
        <v>3.76</v>
      </c>
      <c r="J30" s="148">
        <v>1.04</v>
      </c>
      <c r="K30" s="148">
        <v>5.25</v>
      </c>
      <c r="L30" s="148">
        <v>7.79</v>
      </c>
      <c r="M30" s="148">
        <v>1.61</v>
      </c>
      <c r="N30" s="148">
        <v>5.68</v>
      </c>
      <c r="O30" s="148">
        <v>10.9</v>
      </c>
      <c r="P30" s="148">
        <v>1.73</v>
      </c>
      <c r="Q30" s="151">
        <v>1.75</v>
      </c>
      <c r="R30" s="151">
        <v>10.32</v>
      </c>
      <c r="S30" s="151">
        <v>18.7</v>
      </c>
      <c r="T30" s="134">
        <v>0</v>
      </c>
      <c r="U30" s="152">
        <v>10.47</v>
      </c>
      <c r="V30" s="163">
        <v>6.41</v>
      </c>
      <c r="W30" s="163">
        <v>8.11</v>
      </c>
      <c r="X30" s="163">
        <v>8.95</v>
      </c>
      <c r="Y30" s="163">
        <v>5.35</v>
      </c>
      <c r="Z30" s="163">
        <v>10</v>
      </c>
      <c r="AA30" s="163">
        <v>7.65</v>
      </c>
      <c r="AB30" s="163">
        <v>5.54</v>
      </c>
      <c r="AC30" s="163">
        <v>17.07</v>
      </c>
    </row>
    <row r="31" spans="1:29" ht="12.75">
      <c r="A31" s="234" t="s">
        <v>15</v>
      </c>
      <c r="B31" s="153" t="s">
        <v>67</v>
      </c>
      <c r="C31" s="154"/>
      <c r="D31" s="154">
        <v>2240</v>
      </c>
      <c r="E31" s="154">
        <v>585</v>
      </c>
      <c r="F31" s="154">
        <v>120</v>
      </c>
      <c r="G31" s="154">
        <v>1440</v>
      </c>
      <c r="H31" s="154">
        <v>5847</v>
      </c>
      <c r="I31" s="154">
        <v>978</v>
      </c>
      <c r="J31" s="154">
        <v>92</v>
      </c>
      <c r="K31" s="154">
        <v>1128</v>
      </c>
      <c r="L31" s="154">
        <v>1279</v>
      </c>
      <c r="M31" s="154">
        <v>322</v>
      </c>
      <c r="N31" s="154">
        <v>875</v>
      </c>
      <c r="O31" s="154">
        <v>1308</v>
      </c>
      <c r="P31" s="154">
        <v>200</v>
      </c>
      <c r="Q31" s="151">
        <v>202</v>
      </c>
      <c r="R31" s="151">
        <v>2468</v>
      </c>
      <c r="S31" s="151">
        <v>2338</v>
      </c>
      <c r="T31" s="134">
        <v>0</v>
      </c>
      <c r="U31" s="152">
        <v>1779.9</v>
      </c>
      <c r="V31" s="163">
        <v>1403</v>
      </c>
      <c r="W31" s="163">
        <v>880.05</v>
      </c>
      <c r="X31" s="163">
        <v>1025</v>
      </c>
      <c r="Y31" s="163">
        <v>838</v>
      </c>
      <c r="Z31" s="163">
        <v>1760</v>
      </c>
      <c r="AA31" s="163">
        <v>1533.25</v>
      </c>
      <c r="AB31" s="163">
        <v>976.65</v>
      </c>
      <c r="AC31" s="163">
        <v>2750</v>
      </c>
    </row>
    <row r="32" spans="1:29" ht="12.75">
      <c r="A32" s="232"/>
      <c r="B32" s="150" t="s">
        <v>63</v>
      </c>
      <c r="C32" s="148"/>
      <c r="D32" s="148">
        <f>(D31/D30)</f>
        <v>280</v>
      </c>
      <c r="E32" s="148">
        <f>(E31/E30)</f>
        <v>89.44954128440367</v>
      </c>
      <c r="F32" s="148">
        <f>(F31/F30)</f>
        <v>120</v>
      </c>
      <c r="G32" s="148">
        <f aca="true" t="shared" si="17" ref="G32:X32">SUM(G31/G30)</f>
        <v>120</v>
      </c>
      <c r="H32" s="148">
        <f t="shared" si="17"/>
        <v>274.5070422535211</v>
      </c>
      <c r="I32" s="148">
        <f t="shared" si="17"/>
        <v>260.10638297872345</v>
      </c>
      <c r="J32" s="148">
        <f t="shared" si="17"/>
        <v>88.46153846153845</v>
      </c>
      <c r="K32" s="148">
        <f t="shared" si="17"/>
        <v>214.85714285714286</v>
      </c>
      <c r="L32" s="148">
        <f t="shared" si="17"/>
        <v>164.18485237483955</v>
      </c>
      <c r="M32" s="148">
        <f t="shared" si="17"/>
        <v>200</v>
      </c>
      <c r="N32" s="148">
        <f t="shared" si="17"/>
        <v>154.0492957746479</v>
      </c>
      <c r="O32" s="148">
        <f t="shared" si="17"/>
        <v>120</v>
      </c>
      <c r="P32" s="148">
        <f t="shared" si="17"/>
        <v>115.60693641618498</v>
      </c>
      <c r="Q32" s="151">
        <f t="shared" si="17"/>
        <v>115.42857142857143</v>
      </c>
      <c r="R32" s="151">
        <f t="shared" si="17"/>
        <v>239.14728682170542</v>
      </c>
      <c r="S32" s="151">
        <f t="shared" si="17"/>
        <v>125.02673796791444</v>
      </c>
      <c r="T32" s="151" t="e">
        <f t="shared" si="17"/>
        <v>#DIV/0!</v>
      </c>
      <c r="U32" s="151">
        <f t="shared" si="17"/>
        <v>170</v>
      </c>
      <c r="V32" s="151">
        <f t="shared" si="17"/>
        <v>218.8767550702028</v>
      </c>
      <c r="W32" s="151">
        <f t="shared" si="17"/>
        <v>108.51418002466092</v>
      </c>
      <c r="X32" s="151">
        <f t="shared" si="17"/>
        <v>114.52513966480448</v>
      </c>
      <c r="Y32" s="151">
        <f>SUM(Y31/Y30)</f>
        <v>156.6355140186916</v>
      </c>
      <c r="Z32" s="151">
        <f>SUM(Z31/Z30)</f>
        <v>176</v>
      </c>
      <c r="AA32" s="151">
        <f>SUM(AA31/AA30)</f>
        <v>200.4248366013072</v>
      </c>
      <c r="AB32" s="151">
        <f>SUM(AB31/AB30)</f>
        <v>176.29061371841155</v>
      </c>
      <c r="AC32" s="151">
        <f>SUM(AC31/AC30)</f>
        <v>161.10134739308728</v>
      </c>
    </row>
    <row r="33" spans="1:29" ht="13.5" thickBot="1">
      <c r="A33" s="235"/>
      <c r="B33" s="155" t="s">
        <v>9</v>
      </c>
      <c r="C33" s="156"/>
      <c r="D33" s="156">
        <v>6</v>
      </c>
      <c r="E33" s="156">
        <v>11</v>
      </c>
      <c r="F33" s="156">
        <v>11</v>
      </c>
      <c r="G33" s="156">
        <v>18</v>
      </c>
      <c r="H33" s="156">
        <v>30</v>
      </c>
      <c r="I33" s="156">
        <v>10</v>
      </c>
      <c r="J33" s="156">
        <v>4</v>
      </c>
      <c r="K33" s="156">
        <v>25</v>
      </c>
      <c r="L33" s="156">
        <v>29</v>
      </c>
      <c r="M33" s="156">
        <v>13</v>
      </c>
      <c r="N33" s="156">
        <v>10</v>
      </c>
      <c r="O33" s="156">
        <v>34</v>
      </c>
      <c r="P33" s="156">
        <v>15</v>
      </c>
      <c r="Q33" s="226">
        <v>10</v>
      </c>
      <c r="R33" s="226">
        <v>41</v>
      </c>
      <c r="S33" s="226">
        <v>32</v>
      </c>
      <c r="T33" s="225">
        <v>0</v>
      </c>
      <c r="U33" s="227">
        <v>36</v>
      </c>
      <c r="V33" s="218">
        <v>20</v>
      </c>
      <c r="W33" s="218">
        <v>26</v>
      </c>
      <c r="X33" s="218">
        <v>13</v>
      </c>
      <c r="Y33" s="218">
        <v>26</v>
      </c>
      <c r="Z33" s="218">
        <v>23</v>
      </c>
      <c r="AA33" s="218">
        <v>15</v>
      </c>
      <c r="AB33" s="218">
        <v>11</v>
      </c>
      <c r="AC33" s="218">
        <v>27</v>
      </c>
    </row>
    <row r="34" spans="1:29" ht="12.75">
      <c r="A34" s="232"/>
      <c r="B34" s="150" t="s">
        <v>3</v>
      </c>
      <c r="C34" s="148">
        <v>5</v>
      </c>
      <c r="D34" s="148">
        <v>4.4</v>
      </c>
      <c r="E34" s="148"/>
      <c r="F34" s="148">
        <v>4</v>
      </c>
      <c r="G34" s="148">
        <v>8</v>
      </c>
      <c r="H34" s="148">
        <v>13</v>
      </c>
      <c r="I34" s="148">
        <v>5.35</v>
      </c>
      <c r="J34" s="148">
        <v>1</v>
      </c>
      <c r="K34" s="148">
        <v>36</v>
      </c>
      <c r="L34" s="148">
        <v>32</v>
      </c>
      <c r="M34" s="148">
        <v>31</v>
      </c>
      <c r="N34" s="148">
        <v>24.18</v>
      </c>
      <c r="O34" s="148">
        <v>8.39</v>
      </c>
      <c r="P34" s="148">
        <v>12.91</v>
      </c>
      <c r="Q34" s="151">
        <v>20</v>
      </c>
      <c r="R34" s="151">
        <v>15</v>
      </c>
      <c r="S34" s="151">
        <v>14.4</v>
      </c>
      <c r="T34" s="151">
        <v>32.75</v>
      </c>
      <c r="U34" s="152">
        <v>12.49</v>
      </c>
      <c r="V34" s="163">
        <v>211.91</v>
      </c>
      <c r="W34" s="163">
        <v>4.79</v>
      </c>
      <c r="X34" s="163">
        <v>3.28</v>
      </c>
      <c r="Y34" s="163">
        <v>2.66</v>
      </c>
      <c r="Z34" s="163">
        <v>9</v>
      </c>
      <c r="AA34" s="163">
        <v>6.01</v>
      </c>
      <c r="AB34" s="163">
        <v>4.89</v>
      </c>
      <c r="AC34" s="163">
        <v>9.97</v>
      </c>
    </row>
    <row r="35" spans="1:29" ht="12.75">
      <c r="A35" s="233" t="s">
        <v>16</v>
      </c>
      <c r="B35" s="150" t="s">
        <v>5</v>
      </c>
      <c r="C35" s="148">
        <v>5</v>
      </c>
      <c r="D35" s="148">
        <v>4.4</v>
      </c>
      <c r="E35" s="148"/>
      <c r="F35" s="148">
        <v>4</v>
      </c>
      <c r="G35" s="148">
        <v>8</v>
      </c>
      <c r="H35" s="148">
        <v>13</v>
      </c>
      <c r="I35" s="148">
        <v>5.35</v>
      </c>
      <c r="J35" s="148">
        <v>1</v>
      </c>
      <c r="K35" s="148">
        <v>36</v>
      </c>
      <c r="L35" s="148">
        <v>32</v>
      </c>
      <c r="M35" s="148">
        <v>31</v>
      </c>
      <c r="N35" s="148">
        <v>24.18</v>
      </c>
      <c r="O35" s="148">
        <v>8.39</v>
      </c>
      <c r="P35" s="148">
        <v>12.91</v>
      </c>
      <c r="Q35" s="151">
        <v>16.25</v>
      </c>
      <c r="R35" s="151">
        <v>15</v>
      </c>
      <c r="S35" s="151">
        <v>14.4</v>
      </c>
      <c r="T35" s="151">
        <v>32.75</v>
      </c>
      <c r="U35" s="152">
        <v>12.49</v>
      </c>
      <c r="V35" s="163">
        <v>208</v>
      </c>
      <c r="W35" s="163">
        <v>3.07</v>
      </c>
      <c r="X35" s="163">
        <v>3.28</v>
      </c>
      <c r="Y35" s="163">
        <v>2.66</v>
      </c>
      <c r="Z35" s="163">
        <v>6</v>
      </c>
      <c r="AA35" s="163">
        <v>6.01</v>
      </c>
      <c r="AB35" s="163">
        <v>4.68</v>
      </c>
      <c r="AC35" s="163">
        <v>9.97</v>
      </c>
    </row>
    <row r="36" spans="1:29" ht="12.75">
      <c r="A36" s="234" t="s">
        <v>170</v>
      </c>
      <c r="B36" s="153" t="s">
        <v>67</v>
      </c>
      <c r="C36" s="154">
        <v>785</v>
      </c>
      <c r="D36" s="154">
        <v>719</v>
      </c>
      <c r="E36" s="154"/>
      <c r="F36" s="154">
        <v>600</v>
      </c>
      <c r="G36" s="154">
        <v>2056</v>
      </c>
      <c r="H36" s="154">
        <v>2080</v>
      </c>
      <c r="I36" s="154">
        <v>883</v>
      </c>
      <c r="J36" s="154">
        <v>160</v>
      </c>
      <c r="K36" s="154">
        <v>5830</v>
      </c>
      <c r="L36" s="154">
        <v>5411</v>
      </c>
      <c r="M36" s="154">
        <v>4721</v>
      </c>
      <c r="N36" s="154">
        <v>3726</v>
      </c>
      <c r="O36" s="154">
        <v>1595</v>
      </c>
      <c r="P36" s="154">
        <v>2453</v>
      </c>
      <c r="Q36" s="151">
        <v>2960</v>
      </c>
      <c r="R36" s="151">
        <v>2130</v>
      </c>
      <c r="S36" s="151">
        <v>1856</v>
      </c>
      <c r="T36" s="151">
        <v>5200</v>
      </c>
      <c r="U36" s="152">
        <v>1973.42</v>
      </c>
      <c r="V36" s="163">
        <v>24417.12</v>
      </c>
      <c r="W36" s="163">
        <v>838</v>
      </c>
      <c r="X36" s="163">
        <v>492</v>
      </c>
      <c r="Y36" s="163">
        <v>465.5</v>
      </c>
      <c r="Z36" s="163">
        <v>924</v>
      </c>
      <c r="AA36" s="163">
        <v>1056.44</v>
      </c>
      <c r="AB36" s="163">
        <v>889.02</v>
      </c>
      <c r="AC36" s="163">
        <v>1177</v>
      </c>
    </row>
    <row r="37" spans="1:29" ht="12.75">
      <c r="A37" s="232"/>
      <c r="B37" s="150" t="s">
        <v>63</v>
      </c>
      <c r="C37" s="148">
        <f>(C36/C35)</f>
        <v>157</v>
      </c>
      <c r="D37" s="148">
        <f>(D36/D35)</f>
        <v>163.4090909090909</v>
      </c>
      <c r="E37" s="148"/>
      <c r="F37" s="148">
        <f>(F36/F35)</f>
        <v>150</v>
      </c>
      <c r="G37" s="148">
        <f aca="true" t="shared" si="18" ref="G37:X37">SUM(G36/G35)</f>
        <v>257</v>
      </c>
      <c r="H37" s="148">
        <f t="shared" si="18"/>
        <v>160</v>
      </c>
      <c r="I37" s="148">
        <f t="shared" si="18"/>
        <v>165.04672897196264</v>
      </c>
      <c r="J37" s="148">
        <f t="shared" si="18"/>
        <v>160</v>
      </c>
      <c r="K37" s="148">
        <f t="shared" si="18"/>
        <v>161.94444444444446</v>
      </c>
      <c r="L37" s="148">
        <f t="shared" si="18"/>
        <v>169.09375</v>
      </c>
      <c r="M37" s="148">
        <f t="shared" si="18"/>
        <v>152.29032258064515</v>
      </c>
      <c r="N37" s="148">
        <f t="shared" si="18"/>
        <v>154.09429280397023</v>
      </c>
      <c r="O37" s="148">
        <f t="shared" si="18"/>
        <v>190.1072705601907</v>
      </c>
      <c r="P37" s="148">
        <f t="shared" si="18"/>
        <v>190.00774593338497</v>
      </c>
      <c r="Q37" s="151">
        <f t="shared" si="18"/>
        <v>182.15384615384616</v>
      </c>
      <c r="R37" s="151">
        <f t="shared" si="18"/>
        <v>142</v>
      </c>
      <c r="S37" s="151">
        <f t="shared" si="18"/>
        <v>128.88888888888889</v>
      </c>
      <c r="T37" s="151">
        <f t="shared" si="18"/>
        <v>158.77862595419847</v>
      </c>
      <c r="U37" s="151">
        <f t="shared" si="18"/>
        <v>158</v>
      </c>
      <c r="V37" s="151">
        <f t="shared" si="18"/>
        <v>117.39</v>
      </c>
      <c r="W37" s="151">
        <f t="shared" si="18"/>
        <v>272.9641693811075</v>
      </c>
      <c r="X37" s="151">
        <f t="shared" si="18"/>
        <v>150</v>
      </c>
      <c r="Y37" s="151">
        <f>SUM(Y36/Y35)</f>
        <v>175</v>
      </c>
      <c r="Z37" s="151">
        <f>SUM(Z36/Z35)</f>
        <v>154</v>
      </c>
      <c r="AA37" s="151">
        <f>SUM(AA36/AA35)</f>
        <v>175.7803660565724</v>
      </c>
      <c r="AB37" s="151">
        <f>SUM(AB36/AB35)</f>
        <v>189.96153846153848</v>
      </c>
      <c r="AC37" s="151">
        <f>SUM(AC36/AC35)</f>
        <v>118.05416248746238</v>
      </c>
    </row>
    <row r="38" spans="1:29" ht="13.5" thickBot="1">
      <c r="A38" s="235"/>
      <c r="B38" s="155" t="s">
        <v>9</v>
      </c>
      <c r="C38" s="156">
        <v>19</v>
      </c>
      <c r="D38" s="156">
        <v>18</v>
      </c>
      <c r="E38" s="156"/>
      <c r="F38" s="156">
        <v>4</v>
      </c>
      <c r="G38" s="156">
        <v>13</v>
      </c>
      <c r="H38" s="156">
        <v>26</v>
      </c>
      <c r="I38" s="156">
        <v>9</v>
      </c>
      <c r="J38" s="156">
        <v>5</v>
      </c>
      <c r="K38" s="156">
        <v>211</v>
      </c>
      <c r="L38" s="156">
        <v>69</v>
      </c>
      <c r="M38" s="156">
        <v>128</v>
      </c>
      <c r="N38" s="156">
        <v>58</v>
      </c>
      <c r="O38" s="156">
        <v>26</v>
      </c>
      <c r="P38" s="156">
        <v>28</v>
      </c>
      <c r="Q38" s="226">
        <v>57</v>
      </c>
      <c r="R38" s="226">
        <v>28</v>
      </c>
      <c r="S38" s="226">
        <v>53</v>
      </c>
      <c r="T38" s="226">
        <v>43</v>
      </c>
      <c r="U38" s="227">
        <v>37</v>
      </c>
      <c r="V38" s="218">
        <v>336</v>
      </c>
      <c r="W38" s="218">
        <v>8</v>
      </c>
      <c r="X38" s="218">
        <v>8</v>
      </c>
      <c r="Y38" s="218">
        <v>19</v>
      </c>
      <c r="Z38" s="218">
        <v>25</v>
      </c>
      <c r="AA38" s="218">
        <v>27</v>
      </c>
      <c r="AB38" s="218">
        <v>22</v>
      </c>
      <c r="AC38" s="218">
        <v>23</v>
      </c>
    </row>
    <row r="39" spans="1:29" ht="12.75">
      <c r="A39" s="232"/>
      <c r="B39" s="150" t="s">
        <v>3</v>
      </c>
      <c r="C39" s="148">
        <v>2</v>
      </c>
      <c r="D39" s="148">
        <v>6.26</v>
      </c>
      <c r="E39" s="148"/>
      <c r="F39" s="148">
        <v>9</v>
      </c>
      <c r="G39" s="148">
        <v>0.2</v>
      </c>
      <c r="H39" s="148">
        <v>11.8</v>
      </c>
      <c r="I39" s="148">
        <v>14.6</v>
      </c>
      <c r="J39" s="148">
        <v>14.98</v>
      </c>
      <c r="K39" s="148">
        <v>39.5</v>
      </c>
      <c r="L39" s="148">
        <v>39.7</v>
      </c>
      <c r="M39" s="148">
        <v>90</v>
      </c>
      <c r="N39" s="148">
        <v>178</v>
      </c>
      <c r="O39" s="148">
        <v>62.66</v>
      </c>
      <c r="P39" s="148">
        <v>46.7</v>
      </c>
      <c r="Q39" s="151">
        <v>35</v>
      </c>
      <c r="R39" s="151">
        <v>233</v>
      </c>
      <c r="S39" s="151">
        <v>294.85</v>
      </c>
      <c r="T39" s="151">
        <v>53.52</v>
      </c>
      <c r="U39" s="152">
        <v>73.85</v>
      </c>
      <c r="V39" s="163">
        <v>211.75</v>
      </c>
      <c r="W39" s="163">
        <v>239.6</v>
      </c>
      <c r="X39" s="163">
        <v>40</v>
      </c>
      <c r="Y39" s="163">
        <v>110.24</v>
      </c>
      <c r="Z39" s="163">
        <v>63</v>
      </c>
      <c r="AA39" s="163">
        <v>52.4</v>
      </c>
      <c r="AB39" s="163">
        <v>21</v>
      </c>
      <c r="AC39" s="163">
        <v>34.72</v>
      </c>
    </row>
    <row r="40" spans="1:29" ht="12.75">
      <c r="A40" s="233" t="s">
        <v>18</v>
      </c>
      <c r="B40" s="150" t="s">
        <v>5</v>
      </c>
      <c r="C40" s="148">
        <v>2</v>
      </c>
      <c r="D40" s="148">
        <v>6.26</v>
      </c>
      <c r="E40" s="148"/>
      <c r="F40" s="148">
        <v>9</v>
      </c>
      <c r="G40" s="148">
        <v>0.2</v>
      </c>
      <c r="H40" s="148">
        <v>9.8</v>
      </c>
      <c r="I40" s="148">
        <v>14.6</v>
      </c>
      <c r="J40" s="148">
        <v>14.98</v>
      </c>
      <c r="K40" s="148">
        <v>39.5</v>
      </c>
      <c r="L40" s="148">
        <v>39.7</v>
      </c>
      <c r="M40" s="148">
        <v>90</v>
      </c>
      <c r="N40" s="148">
        <v>178</v>
      </c>
      <c r="O40" s="148">
        <v>58.36</v>
      </c>
      <c r="P40" s="148">
        <v>42.4</v>
      </c>
      <c r="Q40" s="151">
        <v>27</v>
      </c>
      <c r="R40" s="151">
        <v>233</v>
      </c>
      <c r="S40" s="151">
        <v>290.44</v>
      </c>
      <c r="T40" s="151">
        <v>53.52</v>
      </c>
      <c r="U40" s="152">
        <v>73.85</v>
      </c>
      <c r="V40" s="163">
        <v>210</v>
      </c>
      <c r="W40" s="163">
        <v>227.7</v>
      </c>
      <c r="X40" s="163">
        <v>40</v>
      </c>
      <c r="Y40" s="163">
        <v>110</v>
      </c>
      <c r="Z40" s="163">
        <v>17</v>
      </c>
      <c r="AA40" s="163">
        <v>52.4</v>
      </c>
      <c r="AB40" s="163">
        <v>21</v>
      </c>
      <c r="AC40" s="163">
        <v>34.72</v>
      </c>
    </row>
    <row r="41" spans="1:29" ht="12.75">
      <c r="A41" s="234" t="s">
        <v>68</v>
      </c>
      <c r="B41" s="153" t="s">
        <v>67</v>
      </c>
      <c r="C41" s="154">
        <v>240</v>
      </c>
      <c r="D41" s="154">
        <v>1566</v>
      </c>
      <c r="E41" s="154"/>
      <c r="F41" s="154">
        <v>1620</v>
      </c>
      <c r="G41" s="154">
        <v>36</v>
      </c>
      <c r="H41" s="154">
        <v>1600</v>
      </c>
      <c r="I41" s="154">
        <v>2002</v>
      </c>
      <c r="J41" s="154">
        <v>1692</v>
      </c>
      <c r="K41" s="154">
        <v>8687</v>
      </c>
      <c r="L41" s="154">
        <v>4218</v>
      </c>
      <c r="M41" s="154">
        <v>16200</v>
      </c>
      <c r="N41" s="154">
        <v>17960</v>
      </c>
      <c r="O41" s="154">
        <v>5366</v>
      </c>
      <c r="P41" s="154">
        <v>4028</v>
      </c>
      <c r="Q41" s="151">
        <v>2565</v>
      </c>
      <c r="R41" s="151">
        <v>53590</v>
      </c>
      <c r="S41" s="151">
        <v>57928.26</v>
      </c>
      <c r="T41" s="151">
        <v>13380</v>
      </c>
      <c r="U41" s="152">
        <v>18462.5</v>
      </c>
      <c r="V41" s="163">
        <v>24570</v>
      </c>
      <c r="W41" s="163">
        <v>41389.7</v>
      </c>
      <c r="X41" s="163">
        <v>10000</v>
      </c>
      <c r="Y41" s="163">
        <v>27550</v>
      </c>
      <c r="Z41" s="163">
        <v>2992</v>
      </c>
      <c r="AA41" s="163">
        <v>5222.18</v>
      </c>
      <c r="AB41" s="163">
        <v>5258</v>
      </c>
      <c r="AC41" s="163">
        <v>11880</v>
      </c>
    </row>
    <row r="42" spans="1:29" ht="12.75">
      <c r="A42" s="232" t="s">
        <v>69</v>
      </c>
      <c r="B42" s="150" t="s">
        <v>63</v>
      </c>
      <c r="C42" s="148">
        <f>(C41/C40)</f>
        <v>120</v>
      </c>
      <c r="D42" s="148">
        <f>(D41/D40)</f>
        <v>250.1597444089457</v>
      </c>
      <c r="E42" s="148"/>
      <c r="F42" s="148">
        <f aca="true" t="shared" si="19" ref="F42:X42">SUM(F41/F40)</f>
        <v>180</v>
      </c>
      <c r="G42" s="148">
        <f t="shared" si="19"/>
        <v>180</v>
      </c>
      <c r="H42" s="148">
        <f t="shared" si="19"/>
        <v>163.26530612244898</v>
      </c>
      <c r="I42" s="148">
        <f t="shared" si="19"/>
        <v>137.12328767123287</v>
      </c>
      <c r="J42" s="148">
        <f t="shared" si="19"/>
        <v>112.95060080106809</v>
      </c>
      <c r="K42" s="148">
        <f t="shared" si="19"/>
        <v>219.9240506329114</v>
      </c>
      <c r="L42" s="148">
        <f t="shared" si="19"/>
        <v>106.24685138539041</v>
      </c>
      <c r="M42" s="148">
        <f t="shared" si="19"/>
        <v>180</v>
      </c>
      <c r="N42" s="148">
        <f t="shared" si="19"/>
        <v>100.89887640449439</v>
      </c>
      <c r="O42" s="148">
        <f t="shared" si="19"/>
        <v>91.94653872515421</v>
      </c>
      <c r="P42" s="148">
        <f t="shared" si="19"/>
        <v>95</v>
      </c>
      <c r="Q42" s="151">
        <f t="shared" si="19"/>
        <v>95</v>
      </c>
      <c r="R42" s="151">
        <f t="shared" si="19"/>
        <v>230</v>
      </c>
      <c r="S42" s="151">
        <f t="shared" si="19"/>
        <v>199.45000688610386</v>
      </c>
      <c r="T42" s="151">
        <f t="shared" si="19"/>
        <v>249.99999999999997</v>
      </c>
      <c r="U42" s="151">
        <f t="shared" si="19"/>
        <v>250.00000000000003</v>
      </c>
      <c r="V42" s="151">
        <f t="shared" si="19"/>
        <v>117</v>
      </c>
      <c r="W42" s="151">
        <f t="shared" si="19"/>
        <v>181.77294685990339</v>
      </c>
      <c r="X42" s="151">
        <f t="shared" si="19"/>
        <v>250</v>
      </c>
      <c r="Y42" s="151">
        <f>SUM(Y41/Y40)</f>
        <v>250.45454545454547</v>
      </c>
      <c r="Z42" s="151">
        <f>SUM(Z41/Z40)</f>
        <v>176</v>
      </c>
      <c r="AA42" s="151">
        <f>SUM(AA41/AA40)</f>
        <v>99.65992366412215</v>
      </c>
      <c r="AB42" s="151">
        <f>SUM(AB41/AB40)</f>
        <v>250.38095238095238</v>
      </c>
      <c r="AC42" s="151">
        <f>SUM(AC41/AC40)</f>
        <v>342.1658986175115</v>
      </c>
    </row>
    <row r="43" spans="1:29" ht="13.5" thickBot="1">
      <c r="A43" s="235"/>
      <c r="B43" s="155" t="s">
        <v>9</v>
      </c>
      <c r="C43" s="156">
        <v>5</v>
      </c>
      <c r="D43" s="156">
        <v>13</v>
      </c>
      <c r="E43" s="156"/>
      <c r="F43" s="156">
        <v>4</v>
      </c>
      <c r="G43" s="156">
        <v>1</v>
      </c>
      <c r="H43" s="156">
        <v>42</v>
      </c>
      <c r="I43" s="156">
        <v>92</v>
      </c>
      <c r="J43" s="156">
        <v>36</v>
      </c>
      <c r="K43" s="156">
        <v>96</v>
      </c>
      <c r="L43" s="156">
        <v>64</v>
      </c>
      <c r="M43" s="156">
        <v>132</v>
      </c>
      <c r="N43" s="156">
        <v>214</v>
      </c>
      <c r="O43" s="156">
        <v>81</v>
      </c>
      <c r="P43" s="156">
        <v>49</v>
      </c>
      <c r="Q43" s="226">
        <v>40</v>
      </c>
      <c r="R43" s="226">
        <v>336</v>
      </c>
      <c r="S43" s="226">
        <v>240</v>
      </c>
      <c r="T43" s="226">
        <v>76</v>
      </c>
      <c r="U43" s="227">
        <v>277</v>
      </c>
      <c r="V43" s="218">
        <v>333</v>
      </c>
      <c r="W43" s="218">
        <v>345</v>
      </c>
      <c r="X43" s="218">
        <v>83</v>
      </c>
      <c r="Y43" s="218">
        <v>82</v>
      </c>
      <c r="Z43" s="218">
        <v>85</v>
      </c>
      <c r="AA43" s="218">
        <v>23</v>
      </c>
      <c r="AB43" s="218">
        <v>45</v>
      </c>
      <c r="AC43" s="218">
        <v>46</v>
      </c>
    </row>
    <row r="44" spans="1:29" ht="12.75">
      <c r="A44" s="232"/>
      <c r="B44" s="150" t="s">
        <v>3</v>
      </c>
      <c r="C44" s="148">
        <v>1.25</v>
      </c>
      <c r="D44" s="148">
        <v>9.5</v>
      </c>
      <c r="E44" s="148">
        <v>16.5</v>
      </c>
      <c r="F44" s="148">
        <v>7</v>
      </c>
      <c r="G44" s="148">
        <v>5.8</v>
      </c>
      <c r="H44" s="148">
        <v>6.45</v>
      </c>
      <c r="I44" s="148">
        <v>25.12</v>
      </c>
      <c r="J44" s="148">
        <v>56</v>
      </c>
      <c r="K44" s="148">
        <v>37.6</v>
      </c>
      <c r="L44" s="148">
        <v>41.25</v>
      </c>
      <c r="M44" s="148">
        <v>46.71</v>
      </c>
      <c r="N44" s="148">
        <v>32.5</v>
      </c>
      <c r="O44" s="148"/>
      <c r="P44" s="148"/>
      <c r="Q44" s="133">
        <v>0</v>
      </c>
      <c r="R44" s="133">
        <v>0</v>
      </c>
      <c r="S44" s="151">
        <v>6.25</v>
      </c>
      <c r="T44" s="133">
        <v>0</v>
      </c>
      <c r="U44" s="152">
        <v>20.2</v>
      </c>
      <c r="V44" s="163">
        <v>5.8</v>
      </c>
      <c r="W44" s="163">
        <v>28</v>
      </c>
      <c r="X44" s="163">
        <v>49</v>
      </c>
      <c r="Y44" s="163">
        <v>43</v>
      </c>
      <c r="Z44" s="163">
        <v>47</v>
      </c>
      <c r="AA44" s="163">
        <v>26</v>
      </c>
      <c r="AB44" s="163">
        <v>23</v>
      </c>
      <c r="AC44" s="163">
        <v>8</v>
      </c>
    </row>
    <row r="45" spans="1:29" ht="12.75">
      <c r="A45" s="233" t="s">
        <v>20</v>
      </c>
      <c r="B45" s="150" t="s">
        <v>5</v>
      </c>
      <c r="C45" s="148">
        <v>1.25</v>
      </c>
      <c r="D45" s="148">
        <v>9.5</v>
      </c>
      <c r="E45" s="148">
        <v>16.5</v>
      </c>
      <c r="F45" s="148">
        <v>7</v>
      </c>
      <c r="G45" s="148">
        <v>5.8</v>
      </c>
      <c r="H45" s="148">
        <v>6.45</v>
      </c>
      <c r="I45" s="148">
        <v>25.12</v>
      </c>
      <c r="J45" s="148">
        <v>56</v>
      </c>
      <c r="K45" s="148">
        <v>27.6</v>
      </c>
      <c r="L45" s="148">
        <v>41.25</v>
      </c>
      <c r="M45" s="148">
        <v>46.71</v>
      </c>
      <c r="N45" s="148">
        <v>32.5</v>
      </c>
      <c r="O45" s="148"/>
      <c r="P45" s="148"/>
      <c r="Q45" s="134">
        <v>0</v>
      </c>
      <c r="R45" s="134">
        <v>0</v>
      </c>
      <c r="S45" s="151">
        <v>6.25</v>
      </c>
      <c r="T45" s="134">
        <v>0</v>
      </c>
      <c r="U45" s="152">
        <v>20.2</v>
      </c>
      <c r="V45" s="163">
        <v>5.8</v>
      </c>
      <c r="W45" s="163">
        <v>13</v>
      </c>
      <c r="X45" s="163">
        <v>38</v>
      </c>
      <c r="Y45" s="163">
        <v>43</v>
      </c>
      <c r="Z45" s="163">
        <v>33</v>
      </c>
      <c r="AA45" s="163">
        <v>26</v>
      </c>
      <c r="AB45" s="163">
        <v>22.5</v>
      </c>
      <c r="AC45" s="163">
        <v>8</v>
      </c>
    </row>
    <row r="46" spans="1:29" ht="12.75">
      <c r="A46" s="234" t="s">
        <v>174</v>
      </c>
      <c r="B46" s="153" t="s">
        <v>67</v>
      </c>
      <c r="C46" s="154">
        <v>187</v>
      </c>
      <c r="D46" s="154">
        <v>1131</v>
      </c>
      <c r="E46" s="154">
        <v>1749</v>
      </c>
      <c r="F46" s="154">
        <v>799</v>
      </c>
      <c r="G46" s="154">
        <v>1044</v>
      </c>
      <c r="H46" s="154">
        <v>594</v>
      </c>
      <c r="I46" s="154">
        <v>3140</v>
      </c>
      <c r="J46" s="154">
        <v>5376</v>
      </c>
      <c r="K46" s="154">
        <v>2208</v>
      </c>
      <c r="L46" s="154">
        <v>8087</v>
      </c>
      <c r="M46" s="154">
        <v>4204</v>
      </c>
      <c r="N46" s="154">
        <v>4713</v>
      </c>
      <c r="O46" s="154"/>
      <c r="P46" s="154"/>
      <c r="Q46" s="134">
        <v>0</v>
      </c>
      <c r="R46" s="134">
        <v>0</v>
      </c>
      <c r="S46" s="151">
        <v>1094</v>
      </c>
      <c r="T46" s="134">
        <v>0</v>
      </c>
      <c r="U46" s="152">
        <v>4040</v>
      </c>
      <c r="V46" s="163">
        <v>875.8</v>
      </c>
      <c r="W46" s="163">
        <v>2275</v>
      </c>
      <c r="X46" s="163">
        <v>7220</v>
      </c>
      <c r="Y46" s="163">
        <v>7525</v>
      </c>
      <c r="Z46" s="163">
        <v>6534</v>
      </c>
      <c r="AA46" s="163">
        <v>4160</v>
      </c>
      <c r="AB46" s="163">
        <v>3600</v>
      </c>
      <c r="AC46" s="163">
        <v>1280</v>
      </c>
    </row>
    <row r="47" spans="1:29" ht="12.75">
      <c r="A47" s="232"/>
      <c r="B47" s="150" t="s">
        <v>63</v>
      </c>
      <c r="C47" s="148">
        <f>(C46/C45)</f>
        <v>149.6</v>
      </c>
      <c r="D47" s="148">
        <f>(D46/D45)</f>
        <v>119.05263157894737</v>
      </c>
      <c r="E47" s="148">
        <f>(E46/E45)</f>
        <v>106</v>
      </c>
      <c r="F47" s="148">
        <f>(F46/F45)</f>
        <v>114.14285714285714</v>
      </c>
      <c r="G47" s="148">
        <f aca="true" t="shared" si="20" ref="G47:N47">SUM(G46/G45)</f>
        <v>180</v>
      </c>
      <c r="H47" s="148">
        <f t="shared" si="20"/>
        <v>92.09302325581395</v>
      </c>
      <c r="I47" s="148">
        <f t="shared" si="20"/>
        <v>125</v>
      </c>
      <c r="J47" s="148">
        <f t="shared" si="20"/>
        <v>96</v>
      </c>
      <c r="K47" s="148">
        <f t="shared" si="20"/>
        <v>80</v>
      </c>
      <c r="L47" s="148">
        <f t="shared" si="20"/>
        <v>196.04848484848486</v>
      </c>
      <c r="M47" s="148">
        <f t="shared" si="20"/>
        <v>90.00214086919289</v>
      </c>
      <c r="N47" s="148">
        <f t="shared" si="20"/>
        <v>145.01538461538462</v>
      </c>
      <c r="O47" s="148"/>
      <c r="P47" s="148"/>
      <c r="Q47" s="134">
        <v>0</v>
      </c>
      <c r="R47" s="134">
        <v>0</v>
      </c>
      <c r="S47" s="151">
        <f aca="true" t="shared" si="21" ref="S47:X47">SUM(S46/S45)</f>
        <v>175.04</v>
      </c>
      <c r="T47" s="151" t="e">
        <f t="shared" si="21"/>
        <v>#DIV/0!</v>
      </c>
      <c r="U47" s="151">
        <f t="shared" si="21"/>
        <v>200</v>
      </c>
      <c r="V47" s="151">
        <f t="shared" si="21"/>
        <v>151</v>
      </c>
      <c r="W47" s="151">
        <f t="shared" si="21"/>
        <v>175</v>
      </c>
      <c r="X47" s="151">
        <f t="shared" si="21"/>
        <v>190</v>
      </c>
      <c r="Y47" s="151">
        <f>SUM(Y46/Y45)</f>
        <v>175</v>
      </c>
      <c r="Z47" s="151">
        <f>SUM(Z46/Z45)</f>
        <v>198</v>
      </c>
      <c r="AA47" s="151">
        <f>SUM(AA46/AA45)</f>
        <v>160</v>
      </c>
      <c r="AB47" s="151">
        <f>SUM(AB46/AB45)</f>
        <v>160</v>
      </c>
      <c r="AC47" s="151">
        <f>SUM(AC46/AC45)</f>
        <v>160</v>
      </c>
    </row>
    <row r="48" spans="1:29" ht="13.5" thickBot="1">
      <c r="A48" s="235"/>
      <c r="B48" s="155" t="s">
        <v>9</v>
      </c>
      <c r="C48" s="156">
        <v>10</v>
      </c>
      <c r="D48" s="156">
        <v>13</v>
      </c>
      <c r="E48" s="156">
        <v>17</v>
      </c>
      <c r="F48" s="156">
        <v>23</v>
      </c>
      <c r="G48" s="156">
        <v>16</v>
      </c>
      <c r="H48" s="156">
        <v>24</v>
      </c>
      <c r="I48" s="156">
        <v>30</v>
      </c>
      <c r="J48" s="156">
        <v>15</v>
      </c>
      <c r="K48" s="156">
        <v>35</v>
      </c>
      <c r="L48" s="156">
        <v>24</v>
      </c>
      <c r="M48" s="156">
        <v>23</v>
      </c>
      <c r="N48" s="156">
        <v>28</v>
      </c>
      <c r="O48" s="156"/>
      <c r="P48" s="156"/>
      <c r="Q48" s="135">
        <v>0</v>
      </c>
      <c r="R48" s="135">
        <v>0</v>
      </c>
      <c r="S48" s="226">
        <v>9</v>
      </c>
      <c r="T48" s="225">
        <v>0</v>
      </c>
      <c r="U48" s="227">
        <v>20</v>
      </c>
      <c r="V48" s="218">
        <v>10</v>
      </c>
      <c r="W48" s="218">
        <v>43</v>
      </c>
      <c r="X48" s="218">
        <v>62</v>
      </c>
      <c r="Y48" s="218">
        <v>66</v>
      </c>
      <c r="Z48" s="218">
        <v>60</v>
      </c>
      <c r="AA48" s="218">
        <v>45</v>
      </c>
      <c r="AB48" s="218">
        <v>40</v>
      </c>
      <c r="AC48" s="218">
        <v>11</v>
      </c>
    </row>
    <row r="49" spans="1:29" ht="12.75">
      <c r="A49" s="232"/>
      <c r="B49" s="150" t="s">
        <v>3</v>
      </c>
      <c r="C49" s="148"/>
      <c r="D49" s="148"/>
      <c r="E49" s="148">
        <v>1.5</v>
      </c>
      <c r="F49" s="148">
        <v>6</v>
      </c>
      <c r="G49" s="148">
        <v>35</v>
      </c>
      <c r="H49" s="148">
        <v>10.45</v>
      </c>
      <c r="I49" s="148">
        <v>3.5</v>
      </c>
      <c r="J49" s="148">
        <v>1.3</v>
      </c>
      <c r="K49" s="148">
        <v>3.1</v>
      </c>
      <c r="L49" s="148">
        <v>8.06</v>
      </c>
      <c r="M49" s="148">
        <v>10</v>
      </c>
      <c r="N49" s="148">
        <v>17.85</v>
      </c>
      <c r="O49" s="148">
        <v>11.2</v>
      </c>
      <c r="P49" s="148">
        <v>1.75</v>
      </c>
      <c r="Q49" s="151">
        <v>10.5</v>
      </c>
      <c r="R49" s="151">
        <v>41.51</v>
      </c>
      <c r="S49" s="151">
        <v>23.5</v>
      </c>
      <c r="T49" s="151">
        <v>5</v>
      </c>
      <c r="U49" s="152">
        <v>10</v>
      </c>
      <c r="V49" s="163">
        <v>5</v>
      </c>
      <c r="W49" s="163">
        <v>4</v>
      </c>
      <c r="X49" s="163">
        <v>3.26</v>
      </c>
      <c r="Y49" s="163">
        <v>0.23</v>
      </c>
      <c r="Z49" s="163">
        <v>15</v>
      </c>
      <c r="AA49" s="163">
        <v>1.2</v>
      </c>
      <c r="AB49" s="163">
        <v>1.2</v>
      </c>
      <c r="AC49" s="163">
        <v>0.5</v>
      </c>
    </row>
    <row r="50" spans="1:29" ht="12.75">
      <c r="A50" s="233" t="s">
        <v>22</v>
      </c>
      <c r="B50" s="150" t="s">
        <v>5</v>
      </c>
      <c r="C50" s="148"/>
      <c r="D50" s="148"/>
      <c r="E50" s="148">
        <v>1.5</v>
      </c>
      <c r="F50" s="148">
        <v>6</v>
      </c>
      <c r="G50" s="148">
        <v>35</v>
      </c>
      <c r="H50" s="148">
        <v>10.45</v>
      </c>
      <c r="I50" s="148">
        <v>3.5</v>
      </c>
      <c r="J50" s="148">
        <v>1.3</v>
      </c>
      <c r="K50" s="148">
        <v>3.1</v>
      </c>
      <c r="L50" s="148">
        <v>8.06</v>
      </c>
      <c r="M50" s="148">
        <v>10</v>
      </c>
      <c r="N50" s="148">
        <v>12.85</v>
      </c>
      <c r="O50" s="148">
        <v>9.95</v>
      </c>
      <c r="P50" s="148">
        <v>0.55</v>
      </c>
      <c r="Q50" s="151">
        <v>10.5</v>
      </c>
      <c r="R50" s="151">
        <v>40.1</v>
      </c>
      <c r="S50" s="151">
        <v>23.5</v>
      </c>
      <c r="T50" s="151">
        <v>5</v>
      </c>
      <c r="U50" s="152">
        <v>6</v>
      </c>
      <c r="V50" s="163">
        <v>5</v>
      </c>
      <c r="W50" s="163">
        <v>2</v>
      </c>
      <c r="X50" s="163">
        <v>3.26</v>
      </c>
      <c r="Y50" s="163">
        <v>0.23</v>
      </c>
      <c r="Z50" s="163">
        <v>10</v>
      </c>
      <c r="AA50" s="163">
        <v>1.2</v>
      </c>
      <c r="AB50" s="163">
        <v>1.2</v>
      </c>
      <c r="AC50" s="163">
        <v>0.5</v>
      </c>
    </row>
    <row r="51" spans="1:29" ht="12.75">
      <c r="A51" s="234" t="s">
        <v>23</v>
      </c>
      <c r="B51" s="153" t="s">
        <v>67</v>
      </c>
      <c r="C51" s="154"/>
      <c r="D51" s="154"/>
      <c r="E51" s="154">
        <v>135</v>
      </c>
      <c r="F51" s="154">
        <v>1080</v>
      </c>
      <c r="G51" s="154">
        <v>3507</v>
      </c>
      <c r="H51" s="154">
        <v>1154</v>
      </c>
      <c r="I51" s="154">
        <v>640</v>
      </c>
      <c r="J51" s="154">
        <v>156</v>
      </c>
      <c r="K51" s="154">
        <v>620</v>
      </c>
      <c r="L51" s="154">
        <v>1660</v>
      </c>
      <c r="M51" s="154">
        <v>1450</v>
      </c>
      <c r="N51" s="154">
        <v>2593</v>
      </c>
      <c r="O51" s="154">
        <v>1574</v>
      </c>
      <c r="P51" s="154">
        <v>83</v>
      </c>
      <c r="Q51" s="151">
        <v>1585</v>
      </c>
      <c r="R51" s="151">
        <v>6215</v>
      </c>
      <c r="S51" s="151">
        <v>3572</v>
      </c>
      <c r="T51" s="151">
        <v>750</v>
      </c>
      <c r="U51" s="152">
        <v>912</v>
      </c>
      <c r="V51" s="163">
        <v>750</v>
      </c>
      <c r="W51" s="163">
        <v>250</v>
      </c>
      <c r="X51" s="163">
        <v>489</v>
      </c>
      <c r="Y51" s="163">
        <v>46</v>
      </c>
      <c r="Z51" s="163">
        <v>1672</v>
      </c>
      <c r="AA51" s="163">
        <v>260</v>
      </c>
      <c r="AB51" s="163">
        <v>260</v>
      </c>
      <c r="AC51" s="163">
        <v>60</v>
      </c>
    </row>
    <row r="52" spans="1:29" ht="12.75">
      <c r="A52" s="232"/>
      <c r="B52" s="150" t="s">
        <v>63</v>
      </c>
      <c r="C52" s="148"/>
      <c r="D52" s="148"/>
      <c r="E52" s="148">
        <f>(E51/E50)</f>
        <v>90</v>
      </c>
      <c r="F52" s="148">
        <f>(F51/F50)</f>
        <v>180</v>
      </c>
      <c r="G52" s="148">
        <f aca="true" t="shared" si="22" ref="G52:X52">SUM(G51/G50)</f>
        <v>100.2</v>
      </c>
      <c r="H52" s="148">
        <f t="shared" si="22"/>
        <v>110.43062200956939</v>
      </c>
      <c r="I52" s="148">
        <f t="shared" si="22"/>
        <v>182.85714285714286</v>
      </c>
      <c r="J52" s="148">
        <f t="shared" si="22"/>
        <v>120</v>
      </c>
      <c r="K52" s="148">
        <f t="shared" si="22"/>
        <v>200</v>
      </c>
      <c r="L52" s="148">
        <f t="shared" si="22"/>
        <v>205.95533498759303</v>
      </c>
      <c r="M52" s="148">
        <f t="shared" si="22"/>
        <v>145</v>
      </c>
      <c r="N52" s="148">
        <f t="shared" si="22"/>
        <v>201.7898832684825</v>
      </c>
      <c r="O52" s="148">
        <f t="shared" si="22"/>
        <v>158.19095477386935</v>
      </c>
      <c r="P52" s="148">
        <f t="shared" si="22"/>
        <v>150.9090909090909</v>
      </c>
      <c r="Q52" s="151">
        <f t="shared" si="22"/>
        <v>150.95238095238096</v>
      </c>
      <c r="R52" s="151">
        <f t="shared" si="22"/>
        <v>154.98753117206982</v>
      </c>
      <c r="S52" s="151">
        <f t="shared" si="22"/>
        <v>152</v>
      </c>
      <c r="T52" s="151">
        <f t="shared" si="22"/>
        <v>150</v>
      </c>
      <c r="U52" s="151">
        <f t="shared" si="22"/>
        <v>152</v>
      </c>
      <c r="V52" s="151">
        <f t="shared" si="22"/>
        <v>150</v>
      </c>
      <c r="W52" s="151">
        <f t="shared" si="22"/>
        <v>125</v>
      </c>
      <c r="X52" s="151">
        <f t="shared" si="22"/>
        <v>150</v>
      </c>
      <c r="Y52" s="151">
        <f>SUM(Y51/Y50)</f>
        <v>200</v>
      </c>
      <c r="Z52" s="151">
        <f>SUM(Z51/Z50)</f>
        <v>167.2</v>
      </c>
      <c r="AA52" s="151">
        <f>SUM(AA51/AA50)</f>
        <v>216.66666666666669</v>
      </c>
      <c r="AB52" s="151">
        <f>SUM(AB51/AB50)</f>
        <v>216.66666666666669</v>
      </c>
      <c r="AC52" s="151">
        <f>SUM(AC51/AC50)</f>
        <v>120</v>
      </c>
    </row>
    <row r="53" spans="1:29" ht="13.5" thickBot="1">
      <c r="A53" s="235"/>
      <c r="B53" s="155" t="s">
        <v>9</v>
      </c>
      <c r="C53" s="156"/>
      <c r="D53" s="156"/>
      <c r="E53" s="156">
        <v>2</v>
      </c>
      <c r="F53" s="156">
        <v>5</v>
      </c>
      <c r="G53" s="156">
        <v>16</v>
      </c>
      <c r="H53" s="156">
        <v>11</v>
      </c>
      <c r="I53" s="156">
        <v>4</v>
      </c>
      <c r="J53" s="156">
        <v>4</v>
      </c>
      <c r="K53" s="156">
        <v>4</v>
      </c>
      <c r="L53" s="156">
        <v>2</v>
      </c>
      <c r="M53" s="156">
        <v>7</v>
      </c>
      <c r="N53" s="156">
        <v>10</v>
      </c>
      <c r="O53" s="156">
        <v>9</v>
      </c>
      <c r="P53" s="156">
        <v>2</v>
      </c>
      <c r="Q53" s="226">
        <v>51</v>
      </c>
      <c r="R53" s="226">
        <v>8</v>
      </c>
      <c r="S53" s="226">
        <v>5</v>
      </c>
      <c r="T53" s="226">
        <v>1</v>
      </c>
      <c r="U53" s="227">
        <v>9</v>
      </c>
      <c r="V53" s="218">
        <v>1</v>
      </c>
      <c r="W53" s="218">
        <v>2</v>
      </c>
      <c r="X53" s="218">
        <v>4</v>
      </c>
      <c r="Y53" s="218">
        <v>1</v>
      </c>
      <c r="Z53" s="218">
        <v>8</v>
      </c>
      <c r="AA53" s="218">
        <v>6</v>
      </c>
      <c r="AB53" s="218">
        <v>1</v>
      </c>
      <c r="AC53" s="218">
        <v>1</v>
      </c>
    </row>
    <row r="54" spans="1:29" ht="12.75">
      <c r="A54" s="232"/>
      <c r="B54" s="150" t="s">
        <v>3</v>
      </c>
      <c r="C54" s="148"/>
      <c r="D54" s="148">
        <v>2</v>
      </c>
      <c r="E54" s="148">
        <v>3.6</v>
      </c>
      <c r="F54" s="148"/>
      <c r="G54" s="148"/>
      <c r="H54" s="148"/>
      <c r="I54" s="148"/>
      <c r="J54" s="148">
        <v>102</v>
      </c>
      <c r="K54" s="148">
        <v>50</v>
      </c>
      <c r="L54" s="148">
        <v>120</v>
      </c>
      <c r="M54" s="148">
        <v>90</v>
      </c>
      <c r="N54" s="148"/>
      <c r="O54" s="148">
        <v>28</v>
      </c>
      <c r="P54" s="148"/>
      <c r="Q54" s="133">
        <v>0</v>
      </c>
      <c r="R54" s="151">
        <v>2</v>
      </c>
      <c r="S54" s="151">
        <v>175</v>
      </c>
      <c r="T54" s="151">
        <v>60</v>
      </c>
      <c r="U54" s="152">
        <v>21</v>
      </c>
      <c r="V54" s="163">
        <v>21</v>
      </c>
      <c r="W54" s="163">
        <v>80</v>
      </c>
      <c r="X54" s="163">
        <v>80</v>
      </c>
      <c r="Y54" s="163">
        <v>1.81</v>
      </c>
      <c r="Z54" s="163">
        <v>20</v>
      </c>
      <c r="AA54" s="163">
        <v>5</v>
      </c>
      <c r="AB54" s="163">
        <v>0.02</v>
      </c>
      <c r="AC54" s="163">
        <v>1</v>
      </c>
    </row>
    <row r="55" spans="1:29" ht="12.75">
      <c r="A55" s="233" t="s">
        <v>24</v>
      </c>
      <c r="B55" s="150" t="s">
        <v>5</v>
      </c>
      <c r="C55" s="148"/>
      <c r="D55" s="148">
        <v>2</v>
      </c>
      <c r="E55" s="148">
        <v>3.6</v>
      </c>
      <c r="F55" s="148"/>
      <c r="G55" s="148"/>
      <c r="H55" s="148"/>
      <c r="I55" s="148"/>
      <c r="J55" s="148">
        <v>102</v>
      </c>
      <c r="K55" s="148">
        <v>50</v>
      </c>
      <c r="L55" s="148">
        <v>120</v>
      </c>
      <c r="M55" s="148">
        <v>90</v>
      </c>
      <c r="N55" s="148"/>
      <c r="O55" s="148">
        <v>28</v>
      </c>
      <c r="P55" s="148"/>
      <c r="Q55" s="134">
        <v>0</v>
      </c>
      <c r="R55" s="151">
        <v>2</v>
      </c>
      <c r="S55" s="151">
        <v>175</v>
      </c>
      <c r="T55" s="151">
        <v>60</v>
      </c>
      <c r="U55" s="152">
        <v>21</v>
      </c>
      <c r="V55" s="163">
        <v>15</v>
      </c>
      <c r="W55" s="163">
        <v>20</v>
      </c>
      <c r="X55" s="163">
        <v>80</v>
      </c>
      <c r="Y55" s="163">
        <v>1.51</v>
      </c>
      <c r="Z55" s="163">
        <v>15</v>
      </c>
      <c r="AA55" s="163">
        <v>3</v>
      </c>
      <c r="AB55" s="163">
        <v>0.02</v>
      </c>
      <c r="AC55" s="163">
        <v>0.5</v>
      </c>
    </row>
    <row r="56" spans="1:29" ht="12.75">
      <c r="A56" s="234" t="s">
        <v>25</v>
      </c>
      <c r="B56" s="153" t="s">
        <v>67</v>
      </c>
      <c r="C56" s="154"/>
      <c r="D56" s="154">
        <v>120</v>
      </c>
      <c r="E56" s="154">
        <v>216</v>
      </c>
      <c r="F56" s="154"/>
      <c r="G56" s="154"/>
      <c r="H56" s="154"/>
      <c r="I56" s="154"/>
      <c r="J56" s="154">
        <v>30600</v>
      </c>
      <c r="K56" s="154">
        <v>12500</v>
      </c>
      <c r="L56" s="154">
        <v>36000</v>
      </c>
      <c r="M56" s="154">
        <v>27000</v>
      </c>
      <c r="N56" s="154"/>
      <c r="O56" s="154">
        <v>5600</v>
      </c>
      <c r="P56" s="154"/>
      <c r="Q56" s="134">
        <v>0</v>
      </c>
      <c r="R56" s="151">
        <v>300</v>
      </c>
      <c r="S56" s="151">
        <v>17500</v>
      </c>
      <c r="T56" s="151">
        <v>12000</v>
      </c>
      <c r="U56" s="152">
        <v>4200</v>
      </c>
      <c r="V56" s="163">
        <v>1500</v>
      </c>
      <c r="W56" s="163">
        <v>1600</v>
      </c>
      <c r="X56" s="163">
        <v>18400</v>
      </c>
      <c r="Y56" s="163">
        <v>258</v>
      </c>
      <c r="Z56" s="163">
        <v>2310</v>
      </c>
      <c r="AA56" s="163">
        <v>555</v>
      </c>
      <c r="AB56" s="163">
        <v>2</v>
      </c>
      <c r="AC56" s="163">
        <v>50</v>
      </c>
    </row>
    <row r="57" spans="1:29" ht="12.75">
      <c r="A57" s="232" t="s">
        <v>26</v>
      </c>
      <c r="B57" s="150" t="s">
        <v>63</v>
      </c>
      <c r="C57" s="148"/>
      <c r="D57" s="148">
        <f>(D56/D55)</f>
        <v>60</v>
      </c>
      <c r="E57" s="148">
        <f>(E56/E55)</f>
        <v>60</v>
      </c>
      <c r="F57" s="148"/>
      <c r="G57" s="148"/>
      <c r="H57" s="148"/>
      <c r="I57" s="148"/>
      <c r="J57" s="148">
        <f>(J56/J55)</f>
        <v>300</v>
      </c>
      <c r="K57" s="148">
        <f>(K56/K55)</f>
        <v>250</v>
      </c>
      <c r="L57" s="148">
        <f>(L56/L55)</f>
        <v>300</v>
      </c>
      <c r="M57" s="148">
        <f>(M56/M55)</f>
        <v>300</v>
      </c>
      <c r="N57" s="148"/>
      <c r="O57" s="148">
        <f>SUM(O56/O55)</f>
        <v>200</v>
      </c>
      <c r="P57" s="148"/>
      <c r="Q57" s="134">
        <v>0</v>
      </c>
      <c r="R57" s="151">
        <f>SUM(R56/R55)</f>
        <v>150</v>
      </c>
      <c r="S57" s="151">
        <f aca="true" t="shared" si="23" ref="S57:X57">SUM(S56/S55)</f>
        <v>100</v>
      </c>
      <c r="T57" s="151">
        <f t="shared" si="23"/>
        <v>200</v>
      </c>
      <c r="U57" s="151">
        <f t="shared" si="23"/>
        <v>200</v>
      </c>
      <c r="V57" s="151">
        <f t="shared" si="23"/>
        <v>100</v>
      </c>
      <c r="W57" s="151">
        <f t="shared" si="23"/>
        <v>80</v>
      </c>
      <c r="X57" s="151">
        <f t="shared" si="23"/>
        <v>230</v>
      </c>
      <c r="Y57" s="151">
        <f>SUM(Y56/Y55)</f>
        <v>170.86092715231788</v>
      </c>
      <c r="Z57" s="151">
        <f>SUM(Z56/Z55)</f>
        <v>154</v>
      </c>
      <c r="AA57" s="151">
        <f>SUM(AA56/AA55)</f>
        <v>185</v>
      </c>
      <c r="AB57" s="151">
        <f>SUM(AB56/AB55)</f>
        <v>100</v>
      </c>
      <c r="AC57" s="151">
        <f>SUM(AC56/AC55)</f>
        <v>100</v>
      </c>
    </row>
    <row r="58" spans="1:29" ht="13.5" thickBot="1">
      <c r="A58" s="235"/>
      <c r="B58" s="155" t="s">
        <v>9</v>
      </c>
      <c r="C58" s="156"/>
      <c r="D58" s="156">
        <v>7</v>
      </c>
      <c r="E58" s="156">
        <v>19</v>
      </c>
      <c r="F58" s="156"/>
      <c r="G58" s="156"/>
      <c r="H58" s="156"/>
      <c r="I58" s="156"/>
      <c r="J58" s="156">
        <v>77</v>
      </c>
      <c r="K58" s="156">
        <v>26</v>
      </c>
      <c r="L58" s="156">
        <v>50</v>
      </c>
      <c r="M58" s="156">
        <v>85</v>
      </c>
      <c r="N58" s="156"/>
      <c r="O58" s="156">
        <v>25</v>
      </c>
      <c r="P58" s="156"/>
      <c r="Q58" s="135">
        <v>0</v>
      </c>
      <c r="R58" s="226">
        <v>1</v>
      </c>
      <c r="S58" s="226">
        <v>15</v>
      </c>
      <c r="T58" s="226">
        <v>15</v>
      </c>
      <c r="U58" s="227">
        <v>15</v>
      </c>
      <c r="V58" s="218">
        <v>15</v>
      </c>
      <c r="W58" s="218">
        <v>15</v>
      </c>
      <c r="X58" s="218">
        <v>80</v>
      </c>
      <c r="Y58" s="218">
        <v>1</v>
      </c>
      <c r="Z58" s="218">
        <v>23</v>
      </c>
      <c r="AA58" s="218">
        <v>10</v>
      </c>
      <c r="AB58" s="218">
        <v>1</v>
      </c>
      <c r="AC58" s="218">
        <v>1</v>
      </c>
    </row>
    <row r="59" spans="1:29" ht="12.75">
      <c r="A59" s="232"/>
      <c r="B59" s="150" t="s">
        <v>3</v>
      </c>
      <c r="C59" s="148">
        <v>225</v>
      </c>
      <c r="D59" s="148">
        <v>695</v>
      </c>
      <c r="E59" s="148">
        <v>1537</v>
      </c>
      <c r="F59" s="148">
        <v>970</v>
      </c>
      <c r="G59" s="148">
        <v>1030</v>
      </c>
      <c r="H59" s="148">
        <v>785</v>
      </c>
      <c r="I59" s="148">
        <v>448.58</v>
      </c>
      <c r="J59" s="148">
        <v>50</v>
      </c>
      <c r="K59" s="148">
        <v>350</v>
      </c>
      <c r="L59" s="148">
        <v>450</v>
      </c>
      <c r="M59" s="148">
        <v>721</v>
      </c>
      <c r="N59" s="148">
        <v>560</v>
      </c>
      <c r="O59" s="148">
        <v>990</v>
      </c>
      <c r="P59" s="148">
        <v>1783</v>
      </c>
      <c r="Q59" s="151">
        <v>1100</v>
      </c>
      <c r="R59" s="151">
        <v>415</v>
      </c>
      <c r="S59" s="151">
        <v>318</v>
      </c>
      <c r="T59" s="151">
        <v>220</v>
      </c>
      <c r="U59" s="152">
        <v>185</v>
      </c>
      <c r="V59" s="163">
        <v>319</v>
      </c>
      <c r="W59" s="163">
        <v>504</v>
      </c>
      <c r="X59" s="163">
        <v>203</v>
      </c>
      <c r="Y59" s="163">
        <v>175</v>
      </c>
      <c r="Z59" s="163">
        <v>150</v>
      </c>
      <c r="AA59" s="163">
        <v>150</v>
      </c>
      <c r="AB59" s="163">
        <v>205</v>
      </c>
      <c r="AC59" s="163">
        <v>164.5</v>
      </c>
    </row>
    <row r="60" spans="1:29" ht="12.75">
      <c r="A60" s="233" t="s">
        <v>39</v>
      </c>
      <c r="B60" s="150" t="s">
        <v>5</v>
      </c>
      <c r="C60" s="148">
        <v>225</v>
      </c>
      <c r="D60" s="148">
        <v>695</v>
      </c>
      <c r="E60" s="148">
        <v>1490</v>
      </c>
      <c r="F60" s="148">
        <v>970</v>
      </c>
      <c r="G60" s="148">
        <v>1030</v>
      </c>
      <c r="H60" s="148">
        <v>770</v>
      </c>
      <c r="I60" s="148">
        <v>410</v>
      </c>
      <c r="J60" s="148">
        <v>50</v>
      </c>
      <c r="K60" s="148">
        <v>98</v>
      </c>
      <c r="L60" s="148">
        <v>450</v>
      </c>
      <c r="M60" s="148">
        <v>613</v>
      </c>
      <c r="N60" s="148">
        <v>560</v>
      </c>
      <c r="O60" s="148">
        <v>990</v>
      </c>
      <c r="P60" s="148">
        <v>1783</v>
      </c>
      <c r="Q60" s="151">
        <v>1100</v>
      </c>
      <c r="R60" s="151">
        <v>415</v>
      </c>
      <c r="S60" s="151">
        <v>318</v>
      </c>
      <c r="T60" s="151">
        <v>220</v>
      </c>
      <c r="U60" s="152">
        <v>185</v>
      </c>
      <c r="V60" s="163">
        <v>300</v>
      </c>
      <c r="W60" s="163">
        <v>283</v>
      </c>
      <c r="X60" s="163">
        <v>203</v>
      </c>
      <c r="Y60" s="163">
        <v>175</v>
      </c>
      <c r="Z60" s="163">
        <v>140</v>
      </c>
      <c r="AA60" s="163">
        <v>140</v>
      </c>
      <c r="AB60" s="163">
        <v>205</v>
      </c>
      <c r="AC60" s="163">
        <v>13</v>
      </c>
    </row>
    <row r="61" spans="1:29" ht="12.75">
      <c r="A61" s="234" t="s">
        <v>40</v>
      </c>
      <c r="B61" s="153" t="s">
        <v>67</v>
      </c>
      <c r="C61" s="154">
        <v>33800</v>
      </c>
      <c r="D61" s="154">
        <v>107725</v>
      </c>
      <c r="E61" s="154">
        <v>223500</v>
      </c>
      <c r="F61" s="154">
        <v>145500</v>
      </c>
      <c r="G61" s="154">
        <v>97500</v>
      </c>
      <c r="H61" s="154">
        <v>115500</v>
      </c>
      <c r="I61" s="154">
        <v>61500</v>
      </c>
      <c r="J61" s="154">
        <v>7500</v>
      </c>
      <c r="K61" s="154">
        <v>12740</v>
      </c>
      <c r="L61" s="154">
        <v>58500</v>
      </c>
      <c r="M61" s="154">
        <v>55170</v>
      </c>
      <c r="N61" s="154">
        <v>49200</v>
      </c>
      <c r="O61" s="154">
        <v>78515</v>
      </c>
      <c r="P61" s="154">
        <v>142640</v>
      </c>
      <c r="Q61" s="151">
        <v>95700</v>
      </c>
      <c r="R61" s="151">
        <v>32800</v>
      </c>
      <c r="S61" s="151">
        <v>28620</v>
      </c>
      <c r="T61" s="151">
        <v>33000</v>
      </c>
      <c r="U61" s="152">
        <v>37000</v>
      </c>
      <c r="V61" s="163">
        <v>56841</v>
      </c>
      <c r="W61" s="163">
        <v>33960</v>
      </c>
      <c r="X61" s="163">
        <v>33901</v>
      </c>
      <c r="Y61" s="163">
        <v>35000</v>
      </c>
      <c r="Z61" s="163">
        <v>29260</v>
      </c>
      <c r="AA61" s="163">
        <v>29260</v>
      </c>
      <c r="AB61" s="163">
        <v>20500</v>
      </c>
      <c r="AC61" s="163">
        <v>3750</v>
      </c>
    </row>
    <row r="62" spans="1:29" ht="12.75">
      <c r="A62" s="232"/>
      <c r="B62" s="150" t="s">
        <v>63</v>
      </c>
      <c r="C62" s="148">
        <f>(C61/C60)</f>
        <v>150.22222222222223</v>
      </c>
      <c r="D62" s="148">
        <f>(D61/D60)</f>
        <v>155</v>
      </c>
      <c r="E62" s="148">
        <f>(E61/E60)</f>
        <v>150</v>
      </c>
      <c r="F62" s="148">
        <f>(F61/F60)</f>
        <v>150</v>
      </c>
      <c r="G62" s="148">
        <f aca="true" t="shared" si="24" ref="G62:X62">SUM(G61/G60)</f>
        <v>94.66019417475728</v>
      </c>
      <c r="H62" s="148">
        <f t="shared" si="24"/>
        <v>150</v>
      </c>
      <c r="I62" s="148">
        <f t="shared" si="24"/>
        <v>150</v>
      </c>
      <c r="J62" s="148">
        <f t="shared" si="24"/>
        <v>150</v>
      </c>
      <c r="K62" s="148">
        <f t="shared" si="24"/>
        <v>130</v>
      </c>
      <c r="L62" s="148">
        <f t="shared" si="24"/>
        <v>130</v>
      </c>
      <c r="M62" s="148">
        <f t="shared" si="24"/>
        <v>90</v>
      </c>
      <c r="N62" s="148">
        <f t="shared" si="24"/>
        <v>87.85714285714286</v>
      </c>
      <c r="O62" s="148">
        <f t="shared" si="24"/>
        <v>79.3080808080808</v>
      </c>
      <c r="P62" s="148">
        <f t="shared" si="24"/>
        <v>80</v>
      </c>
      <c r="Q62" s="151">
        <f t="shared" si="24"/>
        <v>87</v>
      </c>
      <c r="R62" s="151">
        <f t="shared" si="24"/>
        <v>79.03614457831326</v>
      </c>
      <c r="S62" s="151">
        <f t="shared" si="24"/>
        <v>90</v>
      </c>
      <c r="T62" s="151">
        <f t="shared" si="24"/>
        <v>150</v>
      </c>
      <c r="U62" s="151">
        <f t="shared" si="24"/>
        <v>200</v>
      </c>
      <c r="V62" s="151">
        <f t="shared" si="24"/>
        <v>189.47</v>
      </c>
      <c r="W62" s="151">
        <f t="shared" si="24"/>
        <v>120</v>
      </c>
      <c r="X62" s="151">
        <f t="shared" si="24"/>
        <v>167</v>
      </c>
      <c r="Y62" s="151">
        <f>SUM(Y61/Y60)</f>
        <v>200</v>
      </c>
      <c r="Z62" s="151">
        <f>SUM(Z61/Z60)</f>
        <v>209</v>
      </c>
      <c r="AA62" s="151">
        <f>SUM(AA61/AA60)</f>
        <v>209</v>
      </c>
      <c r="AB62" s="151">
        <f>SUM(AB61/AB60)</f>
        <v>100</v>
      </c>
      <c r="AC62" s="151">
        <f>SUM(AC61/AC60)</f>
        <v>288.46153846153845</v>
      </c>
    </row>
    <row r="63" spans="1:29" ht="13.5" thickBot="1">
      <c r="A63" s="235"/>
      <c r="B63" s="155" t="s">
        <v>9</v>
      </c>
      <c r="C63" s="156">
        <v>140</v>
      </c>
      <c r="D63" s="156">
        <v>295</v>
      </c>
      <c r="E63" s="156">
        <v>745</v>
      </c>
      <c r="F63" s="156">
        <v>695</v>
      </c>
      <c r="G63" s="156">
        <v>690</v>
      </c>
      <c r="H63" s="156">
        <v>556</v>
      </c>
      <c r="I63" s="156">
        <v>394</v>
      </c>
      <c r="J63" s="156">
        <v>30</v>
      </c>
      <c r="K63" s="156">
        <v>300</v>
      </c>
      <c r="L63" s="156">
        <v>136</v>
      </c>
      <c r="M63" s="156">
        <v>173</v>
      </c>
      <c r="N63" s="156">
        <v>571</v>
      </c>
      <c r="O63" s="156">
        <v>789</v>
      </c>
      <c r="P63" s="156">
        <v>1506</v>
      </c>
      <c r="Q63" s="226">
        <v>900</v>
      </c>
      <c r="R63" s="226">
        <v>264</v>
      </c>
      <c r="S63" s="226">
        <v>435</v>
      </c>
      <c r="T63" s="226">
        <v>260</v>
      </c>
      <c r="U63" s="227">
        <v>75</v>
      </c>
      <c r="V63" s="218">
        <v>381</v>
      </c>
      <c r="W63" s="218">
        <v>291</v>
      </c>
      <c r="X63" s="218">
        <v>253</v>
      </c>
      <c r="Y63" s="218">
        <v>190</v>
      </c>
      <c r="Z63" s="218">
        <v>110</v>
      </c>
      <c r="AA63" s="218">
        <v>85</v>
      </c>
      <c r="AB63" s="218">
        <v>167</v>
      </c>
      <c r="AC63" s="218">
        <v>215</v>
      </c>
    </row>
    <row r="64" spans="1:29" ht="12.75">
      <c r="A64" s="232"/>
      <c r="B64" s="150" t="s">
        <v>3</v>
      </c>
      <c r="C64" s="148">
        <v>225</v>
      </c>
      <c r="D64" s="148">
        <v>695</v>
      </c>
      <c r="E64" s="148">
        <v>1537</v>
      </c>
      <c r="F64" s="148">
        <v>970</v>
      </c>
      <c r="G64" s="148">
        <v>1030</v>
      </c>
      <c r="H64" s="148">
        <v>785</v>
      </c>
      <c r="I64" s="148">
        <v>448.58</v>
      </c>
      <c r="J64" s="148">
        <v>50</v>
      </c>
      <c r="K64" s="148">
        <v>350</v>
      </c>
      <c r="L64" s="148">
        <v>450</v>
      </c>
      <c r="M64" s="148">
        <v>721</v>
      </c>
      <c r="N64" s="148">
        <v>560</v>
      </c>
      <c r="O64" s="148">
        <v>990</v>
      </c>
      <c r="P64" s="148">
        <v>1783</v>
      </c>
      <c r="Q64" s="151">
        <v>1100</v>
      </c>
      <c r="R64" s="151">
        <v>415</v>
      </c>
      <c r="S64" s="151">
        <v>318</v>
      </c>
      <c r="T64" s="151">
        <v>220</v>
      </c>
      <c r="U64" s="152"/>
      <c r="V64" s="163"/>
      <c r="W64" s="163"/>
      <c r="X64" s="163"/>
      <c r="Y64" s="163"/>
      <c r="Z64" s="163">
        <v>5</v>
      </c>
      <c r="AA64" s="163">
        <v>9.05</v>
      </c>
      <c r="AB64" s="163">
        <v>16.7</v>
      </c>
      <c r="AC64" s="163">
        <v>6.5</v>
      </c>
    </row>
    <row r="65" spans="1:29" ht="12.75">
      <c r="A65" s="233" t="s">
        <v>141</v>
      </c>
      <c r="B65" s="150" t="s">
        <v>5</v>
      </c>
      <c r="C65" s="148">
        <v>225</v>
      </c>
      <c r="D65" s="148">
        <v>695</v>
      </c>
      <c r="E65" s="148">
        <v>1490</v>
      </c>
      <c r="F65" s="148">
        <v>970</v>
      </c>
      <c r="G65" s="148">
        <v>1030</v>
      </c>
      <c r="H65" s="148">
        <v>770</v>
      </c>
      <c r="I65" s="148">
        <v>410</v>
      </c>
      <c r="J65" s="148">
        <v>50</v>
      </c>
      <c r="K65" s="148">
        <v>98</v>
      </c>
      <c r="L65" s="148">
        <v>450</v>
      </c>
      <c r="M65" s="148">
        <v>613</v>
      </c>
      <c r="N65" s="148">
        <v>560</v>
      </c>
      <c r="O65" s="148">
        <v>990</v>
      </c>
      <c r="P65" s="148">
        <v>1783</v>
      </c>
      <c r="Q65" s="151">
        <v>1100</v>
      </c>
      <c r="R65" s="151">
        <v>415</v>
      </c>
      <c r="S65" s="151">
        <v>318</v>
      </c>
      <c r="T65" s="151">
        <v>220</v>
      </c>
      <c r="U65" s="152"/>
      <c r="V65" s="163"/>
      <c r="W65" s="163"/>
      <c r="X65" s="163"/>
      <c r="Y65" s="163"/>
      <c r="Z65" s="163">
        <v>3</v>
      </c>
      <c r="AA65" s="163">
        <v>8.34</v>
      </c>
      <c r="AB65" s="163">
        <v>7</v>
      </c>
      <c r="AC65" s="163">
        <v>6.5</v>
      </c>
    </row>
    <row r="66" spans="1:29" ht="12.75">
      <c r="A66" s="234" t="s">
        <v>142</v>
      </c>
      <c r="B66" s="153" t="s">
        <v>67</v>
      </c>
      <c r="C66" s="154">
        <v>33800</v>
      </c>
      <c r="D66" s="154">
        <v>107725</v>
      </c>
      <c r="E66" s="154">
        <v>223500</v>
      </c>
      <c r="F66" s="154">
        <v>145500</v>
      </c>
      <c r="G66" s="154">
        <v>97500</v>
      </c>
      <c r="H66" s="154">
        <v>115500</v>
      </c>
      <c r="I66" s="154">
        <v>61500</v>
      </c>
      <c r="J66" s="154">
        <v>7500</v>
      </c>
      <c r="K66" s="154">
        <v>12740</v>
      </c>
      <c r="L66" s="154">
        <v>58500</v>
      </c>
      <c r="M66" s="154">
        <v>55170</v>
      </c>
      <c r="N66" s="154">
        <v>49200</v>
      </c>
      <c r="O66" s="154">
        <v>78515</v>
      </c>
      <c r="P66" s="154">
        <v>142640</v>
      </c>
      <c r="Q66" s="151">
        <v>95700</v>
      </c>
      <c r="R66" s="151">
        <v>32800</v>
      </c>
      <c r="S66" s="151">
        <v>28620</v>
      </c>
      <c r="T66" s="151">
        <v>33000</v>
      </c>
      <c r="U66" s="152"/>
      <c r="V66" s="163"/>
      <c r="W66" s="163"/>
      <c r="X66" s="163"/>
      <c r="Y66" s="163"/>
      <c r="Z66" s="163">
        <v>297</v>
      </c>
      <c r="AA66" s="163">
        <v>1585</v>
      </c>
      <c r="AB66" s="163">
        <v>360</v>
      </c>
      <c r="AC66" s="163">
        <v>780</v>
      </c>
    </row>
    <row r="67" spans="1:29" ht="13.5" customHeight="1">
      <c r="A67" s="232"/>
      <c r="B67" s="150" t="s">
        <v>63</v>
      </c>
      <c r="C67" s="148">
        <f>(C66/C65)</f>
        <v>150.22222222222223</v>
      </c>
      <c r="D67" s="148">
        <f>(D66/D65)</f>
        <v>155</v>
      </c>
      <c r="E67" s="148">
        <f>(E66/E65)</f>
        <v>150</v>
      </c>
      <c r="F67" s="148">
        <f>(F66/F65)</f>
        <v>150</v>
      </c>
      <c r="G67" s="148">
        <f aca="true" t="shared" si="25" ref="G67:T67">SUM(G66/G65)</f>
        <v>94.66019417475728</v>
      </c>
      <c r="H67" s="148">
        <f t="shared" si="25"/>
        <v>150</v>
      </c>
      <c r="I67" s="148">
        <f t="shared" si="25"/>
        <v>150</v>
      </c>
      <c r="J67" s="148">
        <f t="shared" si="25"/>
        <v>150</v>
      </c>
      <c r="K67" s="148">
        <f t="shared" si="25"/>
        <v>130</v>
      </c>
      <c r="L67" s="148">
        <f t="shared" si="25"/>
        <v>130</v>
      </c>
      <c r="M67" s="148">
        <f t="shared" si="25"/>
        <v>90</v>
      </c>
      <c r="N67" s="148">
        <f t="shared" si="25"/>
        <v>87.85714285714286</v>
      </c>
      <c r="O67" s="148">
        <f t="shared" si="25"/>
        <v>79.3080808080808</v>
      </c>
      <c r="P67" s="148">
        <f t="shared" si="25"/>
        <v>80</v>
      </c>
      <c r="Q67" s="151">
        <f t="shared" si="25"/>
        <v>87</v>
      </c>
      <c r="R67" s="151">
        <f t="shared" si="25"/>
        <v>79.03614457831326</v>
      </c>
      <c r="S67" s="151">
        <f t="shared" si="25"/>
        <v>90</v>
      </c>
      <c r="T67" s="151">
        <f t="shared" si="25"/>
        <v>150</v>
      </c>
      <c r="U67" s="151"/>
      <c r="V67" s="151"/>
      <c r="W67" s="151"/>
      <c r="X67" s="151"/>
      <c r="Y67" s="151"/>
      <c r="Z67" s="151">
        <f>SUM(Z66/Z65)</f>
        <v>99</v>
      </c>
      <c r="AA67" s="151">
        <f>SUM(AA66/AA65)</f>
        <v>190.04796163069545</v>
      </c>
      <c r="AB67" s="151">
        <f>SUM(AB66/AB65)</f>
        <v>51.42857142857143</v>
      </c>
      <c r="AC67" s="151">
        <f>SUM(AC66/AC65)</f>
        <v>120</v>
      </c>
    </row>
    <row r="68" spans="1:29" ht="13.5" customHeight="1" thickBot="1">
      <c r="A68" s="235"/>
      <c r="B68" s="155" t="s">
        <v>9</v>
      </c>
      <c r="C68" s="156">
        <v>140</v>
      </c>
      <c r="D68" s="156">
        <v>295</v>
      </c>
      <c r="E68" s="156">
        <v>745</v>
      </c>
      <c r="F68" s="156">
        <v>695</v>
      </c>
      <c r="G68" s="156">
        <v>690</v>
      </c>
      <c r="H68" s="156">
        <v>556</v>
      </c>
      <c r="I68" s="156">
        <v>394</v>
      </c>
      <c r="J68" s="156">
        <v>30</v>
      </c>
      <c r="K68" s="156">
        <v>300</v>
      </c>
      <c r="L68" s="156">
        <v>136</v>
      </c>
      <c r="M68" s="156">
        <v>173</v>
      </c>
      <c r="N68" s="156">
        <v>571</v>
      </c>
      <c r="O68" s="156">
        <v>789</v>
      </c>
      <c r="P68" s="156">
        <v>1506</v>
      </c>
      <c r="Q68" s="226">
        <v>900</v>
      </c>
      <c r="R68" s="226">
        <v>264</v>
      </c>
      <c r="S68" s="226">
        <v>435</v>
      </c>
      <c r="T68" s="226">
        <v>260</v>
      </c>
      <c r="U68" s="227"/>
      <c r="V68" s="218"/>
      <c r="W68" s="218"/>
      <c r="X68" s="218"/>
      <c r="Y68" s="218"/>
      <c r="Z68" s="218">
        <v>15</v>
      </c>
      <c r="AA68" s="218">
        <v>15</v>
      </c>
      <c r="AB68" s="218">
        <v>21</v>
      </c>
      <c r="AC68" s="218">
        <v>15</v>
      </c>
    </row>
    <row r="69" spans="20:21" ht="12.75" hidden="1">
      <c r="T69" s="159"/>
      <c r="U69" s="147"/>
    </row>
    <row r="70" spans="1:21" ht="12.75">
      <c r="A70" s="160" t="s">
        <v>134</v>
      </c>
      <c r="B70" s="147"/>
      <c r="C70" s="157"/>
      <c r="D70" s="157"/>
      <c r="E70" s="157"/>
      <c r="F70" s="157"/>
      <c r="G70" s="158"/>
      <c r="H70" s="158"/>
      <c r="I70" s="158"/>
      <c r="J70" s="158"/>
      <c r="K70" s="158"/>
      <c r="L70" s="159"/>
      <c r="M70" s="159"/>
      <c r="N70" s="159"/>
      <c r="O70" s="159"/>
      <c r="P70" s="159"/>
      <c r="Q70" s="159"/>
      <c r="R70" s="159"/>
      <c r="S70" s="159"/>
      <c r="T70" s="159"/>
      <c r="U70" s="147"/>
    </row>
    <row r="71" spans="1:21" ht="12.75">
      <c r="A71" s="48"/>
      <c r="B71" s="48"/>
      <c r="C71" s="157"/>
      <c r="D71" s="157"/>
      <c r="E71" s="157"/>
      <c r="F71" s="157"/>
      <c r="G71" s="158"/>
      <c r="H71" s="158"/>
      <c r="I71" s="158"/>
      <c r="J71" s="158"/>
      <c r="K71" s="158"/>
      <c r="L71" s="159"/>
      <c r="M71" s="159"/>
      <c r="N71" s="159"/>
      <c r="O71" s="159"/>
      <c r="P71" s="159"/>
      <c r="Q71" s="159"/>
      <c r="R71" s="159"/>
      <c r="S71" s="159"/>
      <c r="T71" s="159"/>
      <c r="U71" s="147"/>
    </row>
    <row r="72" spans="1:28" ht="15.75">
      <c r="A72" s="822" t="s">
        <v>28</v>
      </c>
      <c r="B72" s="822"/>
      <c r="C72" s="822"/>
      <c r="D72" s="822"/>
      <c r="E72" s="822"/>
      <c r="F72" s="822"/>
      <c r="G72" s="822"/>
      <c r="H72" s="822"/>
      <c r="I72" s="822"/>
      <c r="J72" s="822"/>
      <c r="K72" s="822"/>
      <c r="L72" s="822"/>
      <c r="M72" s="822"/>
      <c r="N72" s="822"/>
      <c r="O72" s="822"/>
      <c r="P72" s="822"/>
      <c r="Q72" s="822"/>
      <c r="R72" s="822"/>
      <c r="S72" s="822"/>
      <c r="T72" s="822"/>
      <c r="U72" s="822"/>
      <c r="V72" s="822"/>
      <c r="W72" s="822"/>
      <c r="X72" s="822"/>
      <c r="Y72" s="822"/>
      <c r="Z72" s="822"/>
      <c r="AA72" s="822"/>
      <c r="AB72" s="822"/>
    </row>
    <row r="73" spans="1:2" ht="12.75">
      <c r="A73" s="830" t="s">
        <v>250</v>
      </c>
      <c r="B73" s="830"/>
    </row>
  </sheetData>
  <sheetProtection/>
  <mergeCells count="8">
    <mergeCell ref="A7:AC7"/>
    <mergeCell ref="A73:B73"/>
    <mergeCell ref="A2:AC2"/>
    <mergeCell ref="A3:AC3"/>
    <mergeCell ref="A4:AC4"/>
    <mergeCell ref="A5:AC5"/>
    <mergeCell ref="A6:AC6"/>
    <mergeCell ref="A72:AB72"/>
  </mergeCells>
  <conditionalFormatting sqref="Q44:R48 Q54:Q58 T33 T29:T31 T44:T46 T48">
    <cfRule type="expression" priority="1" dxfId="1" stopIfTrue="1">
      <formula>ISERROR(Q29)</formula>
    </cfRule>
  </conditionalFormatting>
  <printOptions horizontalCentered="1" verticalCentered="1"/>
  <pageMargins left="0" right="0" top="0" bottom="0.7874015748031497" header="0" footer="0"/>
  <pageSetup orientation="portrait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79"/>
  <sheetViews>
    <sheetView zoomScale="86" zoomScaleNormal="86" zoomScalePageLayoutView="0" workbookViewId="0" topLeftCell="A31">
      <selection activeCell="AJ58" sqref="AJ58"/>
    </sheetView>
  </sheetViews>
  <sheetFormatPr defaultColWidth="11.421875" defaultRowHeight="12.75"/>
  <cols>
    <col min="1" max="1" width="17.57421875" style="0" customWidth="1"/>
    <col min="2" max="2" width="24.7109375" style="0" customWidth="1"/>
    <col min="3" max="12" width="11.421875" style="0" hidden="1" customWidth="1"/>
    <col min="13" max="13" width="13.140625" style="0" hidden="1" customWidth="1"/>
    <col min="14" max="16" width="12.57421875" style="0" hidden="1" customWidth="1"/>
    <col min="17" max="17" width="16.28125" style="0" hidden="1" customWidth="1"/>
    <col min="18" max="18" width="14.140625" style="0" hidden="1" customWidth="1"/>
    <col min="19" max="19" width="14.57421875" style="0" hidden="1" customWidth="1"/>
    <col min="20" max="20" width="14.7109375" style="0" hidden="1" customWidth="1"/>
    <col min="21" max="21" width="16.7109375" style="0" hidden="1" customWidth="1"/>
    <col min="22" max="22" width="14.8515625" style="0" customWidth="1"/>
    <col min="23" max="23" width="15.57421875" style="0" customWidth="1"/>
    <col min="24" max="25" width="14.00390625" style="0" bestFit="1" customWidth="1"/>
    <col min="26" max="26" width="14.57421875" style="0" customWidth="1"/>
    <col min="27" max="27" width="13.7109375" style="0" customWidth="1"/>
    <col min="28" max="29" width="14.57421875" style="0" customWidth="1"/>
    <col min="30" max="30" width="11.421875" style="48" customWidth="1"/>
  </cols>
  <sheetData>
    <row r="1" spans="1:32" ht="12.75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290"/>
      <c r="AB1" s="290"/>
      <c r="AC1" s="290"/>
      <c r="AD1" s="333"/>
      <c r="AE1" s="290"/>
      <c r="AF1" s="290"/>
    </row>
    <row r="2" spans="1:32" ht="12.75">
      <c r="A2" s="856" t="s">
        <v>64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333"/>
      <c r="AE2" s="290"/>
      <c r="AF2" s="290"/>
    </row>
    <row r="3" spans="1:32" ht="12.75">
      <c r="A3" s="856"/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856"/>
      <c r="AC3" s="856"/>
      <c r="AD3" s="333"/>
      <c r="AE3" s="290"/>
      <c r="AF3" s="290"/>
    </row>
    <row r="4" spans="1:32" ht="12.75">
      <c r="A4" s="859"/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290"/>
      <c r="AF4" s="290"/>
    </row>
    <row r="5" spans="1:32" ht="15.75" customHeight="1">
      <c r="A5" s="855" t="s">
        <v>167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</row>
    <row r="6" spans="1:32" ht="15.75" customHeight="1">
      <c r="A6" s="855" t="s">
        <v>182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855"/>
      <c r="AC6" s="855"/>
      <c r="AD6" s="855"/>
      <c r="AE6" s="855"/>
      <c r="AF6" s="855"/>
    </row>
    <row r="7" spans="1:32" ht="15.75" customHeight="1">
      <c r="A7" s="860" t="s">
        <v>272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860"/>
      <c r="AF7" s="860"/>
    </row>
    <row r="8" spans="1:32" ht="24.75" customHeight="1">
      <c r="A8" s="382" t="s">
        <v>50</v>
      </c>
      <c r="B8" s="382" t="s">
        <v>111</v>
      </c>
      <c r="C8" s="382" t="s">
        <v>29</v>
      </c>
      <c r="D8" s="382" t="s">
        <v>30</v>
      </c>
      <c r="E8" s="382" t="s">
        <v>31</v>
      </c>
      <c r="F8" s="382" t="s">
        <v>32</v>
      </c>
      <c r="G8" s="382" t="s">
        <v>33</v>
      </c>
      <c r="H8" s="382" t="s">
        <v>34</v>
      </c>
      <c r="I8" s="382" t="s">
        <v>35</v>
      </c>
      <c r="J8" s="382" t="s">
        <v>36</v>
      </c>
      <c r="K8" s="382" t="s">
        <v>37</v>
      </c>
      <c r="L8" s="382" t="s">
        <v>38</v>
      </c>
      <c r="M8" s="382" t="s">
        <v>42</v>
      </c>
      <c r="N8" s="382" t="s">
        <v>43</v>
      </c>
      <c r="O8" s="382" t="s">
        <v>44</v>
      </c>
      <c r="P8" s="382" t="s">
        <v>45</v>
      </c>
      <c r="Q8" s="382" t="s">
        <v>46</v>
      </c>
      <c r="R8" s="382" t="s">
        <v>66</v>
      </c>
      <c r="S8" s="382" t="s">
        <v>48</v>
      </c>
      <c r="T8" s="436" t="s">
        <v>49</v>
      </c>
      <c r="U8" s="382" t="s">
        <v>120</v>
      </c>
      <c r="V8" s="382" t="s">
        <v>139</v>
      </c>
      <c r="W8" s="382" t="s">
        <v>291</v>
      </c>
      <c r="X8" s="382" t="s">
        <v>324</v>
      </c>
      <c r="Y8" s="382" t="s">
        <v>325</v>
      </c>
      <c r="Z8" s="382" t="s">
        <v>326</v>
      </c>
      <c r="AA8" s="382" t="s">
        <v>294</v>
      </c>
      <c r="AB8" s="382" t="s">
        <v>296</v>
      </c>
      <c r="AC8" s="382" t="s">
        <v>297</v>
      </c>
      <c r="AD8" s="384" t="s">
        <v>307</v>
      </c>
      <c r="AE8" s="384" t="s">
        <v>298</v>
      </c>
      <c r="AF8" s="384" t="s">
        <v>299</v>
      </c>
    </row>
    <row r="9" spans="1:32" s="12" customFormat="1" ht="15.75" customHeight="1">
      <c r="A9" s="861" t="s">
        <v>27</v>
      </c>
      <c r="B9" s="385" t="s">
        <v>3</v>
      </c>
      <c r="C9" s="386">
        <f>SUM(C14+C19+C24+C29+C34+C39+C44+C49+C59+C54+C64)</f>
        <v>1567.03</v>
      </c>
      <c r="D9" s="386">
        <f aca="true" t="shared" si="0" ref="D9:AB9">SUM(D14+D19+D24+D29+D34+D39+D44+D49+D59+D54+D64)</f>
        <v>6103.5</v>
      </c>
      <c r="E9" s="386">
        <f t="shared" si="0"/>
        <v>6945.49</v>
      </c>
      <c r="F9" s="386">
        <f t="shared" si="0"/>
        <v>8693</v>
      </c>
      <c r="G9" s="386">
        <f t="shared" si="0"/>
        <v>8613.82</v>
      </c>
      <c r="H9" s="386">
        <f t="shared" si="0"/>
        <v>6535.98</v>
      </c>
      <c r="I9" s="386">
        <f t="shared" si="0"/>
        <v>6483.22</v>
      </c>
      <c r="J9" s="386">
        <f t="shared" si="0"/>
        <v>8632.01</v>
      </c>
      <c r="K9" s="386">
        <f t="shared" si="0"/>
        <v>3167.8</v>
      </c>
      <c r="L9" s="386">
        <f t="shared" si="0"/>
        <v>4663.47</v>
      </c>
      <c r="M9" s="386">
        <f t="shared" si="0"/>
        <v>5528.21</v>
      </c>
      <c r="N9" s="386">
        <f t="shared" si="0"/>
        <v>4488.36</v>
      </c>
      <c r="O9" s="386">
        <f t="shared" si="0"/>
        <v>7692.4400000000005</v>
      </c>
      <c r="P9" s="386">
        <f t="shared" si="0"/>
        <v>8704.35</v>
      </c>
      <c r="Q9" s="386">
        <f t="shared" si="0"/>
        <v>6732.15</v>
      </c>
      <c r="R9" s="386">
        <f t="shared" si="0"/>
        <v>4958.51</v>
      </c>
      <c r="S9" s="386">
        <f t="shared" si="0"/>
        <v>2521.23</v>
      </c>
      <c r="T9" s="386">
        <f t="shared" si="0"/>
        <v>2687.3900000000003</v>
      </c>
      <c r="U9" s="386">
        <f t="shared" si="0"/>
        <v>3013.5299999999997</v>
      </c>
      <c r="V9" s="386">
        <f>SUM(V14+V19+V24+V29+V34+V39+V44+V49+V59+V54+V64)</f>
        <v>2187.34</v>
      </c>
      <c r="W9" s="386">
        <f t="shared" si="0"/>
        <v>1886.75</v>
      </c>
      <c r="X9" s="386">
        <f t="shared" si="0"/>
        <v>1923.27</v>
      </c>
      <c r="Y9" s="386">
        <f t="shared" si="0"/>
        <v>1575.35</v>
      </c>
      <c r="Z9" s="386">
        <f t="shared" si="0"/>
        <v>1956</v>
      </c>
      <c r="AA9" s="386">
        <f t="shared" si="0"/>
        <v>1548.1399999999999</v>
      </c>
      <c r="AB9" s="386">
        <f t="shared" si="0"/>
        <v>980.7399999999999</v>
      </c>
      <c r="AC9" s="386">
        <f>SUM(AC14+AC19+AC24+AC29+AC34+AC39+AC44+AC49+AC59+AC54+AC64)</f>
        <v>1062.5400000000002</v>
      </c>
      <c r="AD9" s="386">
        <f>SUM(AD14+AD19+AD24+AD29+AD34+AD39+AD44+AD49+AD59+AD54+AD64)</f>
        <v>1195.47</v>
      </c>
      <c r="AE9" s="386">
        <f>SUM(AE14+AE19+AE24+AE29+AE34+AE39+AE44+AE49+AE59+AE54+AE64)</f>
        <v>713.1</v>
      </c>
      <c r="AF9" s="386">
        <f>SUM(AF14+AF19+AF24+AF29+AF34+AF39+AF44+AF49+AF59+AF54+AF64)</f>
        <v>1493.31</v>
      </c>
    </row>
    <row r="10" spans="1:32" s="12" customFormat="1" ht="15.75" customHeight="1">
      <c r="A10" s="862"/>
      <c r="B10" s="385" t="s">
        <v>5</v>
      </c>
      <c r="C10" s="386">
        <f>SUM(C15+C20+C25+C30+C35+C40+C45+C50+C55+C60+C65)</f>
        <v>1567.03</v>
      </c>
      <c r="D10" s="386">
        <f>SUM(D15+D20+D25+D30+D35+D40+D45+D50+D55+D60+D65)</f>
        <v>6101.5</v>
      </c>
      <c r="E10" s="386">
        <f aca="true" t="shared" si="1" ref="E10:AB10">SUM(E15+E20+E25+E30+E35+E40+E45+E50+E55+E60+E65)</f>
        <v>6904.99</v>
      </c>
      <c r="F10" s="386">
        <f t="shared" si="1"/>
        <v>8679</v>
      </c>
      <c r="G10" s="386">
        <f t="shared" si="1"/>
        <v>8352.32</v>
      </c>
      <c r="H10" s="386">
        <f t="shared" si="1"/>
        <v>6472.48</v>
      </c>
      <c r="I10" s="386">
        <f t="shared" si="1"/>
        <v>6335.37</v>
      </c>
      <c r="J10" s="386">
        <f t="shared" si="1"/>
        <v>8631.45</v>
      </c>
      <c r="K10" s="386">
        <f t="shared" si="1"/>
        <v>3155.29</v>
      </c>
      <c r="L10" s="386">
        <f t="shared" si="1"/>
        <v>4595.84</v>
      </c>
      <c r="M10" s="386">
        <f t="shared" si="1"/>
        <v>3766.16</v>
      </c>
      <c r="N10" s="386">
        <f t="shared" si="1"/>
        <v>4480.86</v>
      </c>
      <c r="O10" s="386">
        <f t="shared" si="1"/>
        <v>7632.68</v>
      </c>
      <c r="P10" s="386">
        <f t="shared" si="1"/>
        <v>8679.85</v>
      </c>
      <c r="Q10" s="386">
        <f t="shared" si="1"/>
        <v>6731</v>
      </c>
      <c r="R10" s="386">
        <f t="shared" si="1"/>
        <v>4958.47</v>
      </c>
      <c r="S10" s="386">
        <f t="shared" si="1"/>
        <v>2505.77</v>
      </c>
      <c r="T10" s="386">
        <f t="shared" si="1"/>
        <v>2687.3900000000003</v>
      </c>
      <c r="U10" s="386">
        <f t="shared" si="1"/>
        <v>3013.533</v>
      </c>
      <c r="V10" s="386">
        <f t="shared" si="1"/>
        <v>2147.94</v>
      </c>
      <c r="W10" s="386">
        <f t="shared" si="1"/>
        <v>1318.35</v>
      </c>
      <c r="X10" s="386">
        <f>SUM(X15+X20+X25+X30+X35+X40+X45+X50+X55+X60+X65)</f>
        <v>1896.27</v>
      </c>
      <c r="Y10" s="386">
        <f t="shared" si="1"/>
        <v>1504.25</v>
      </c>
      <c r="Z10" s="386">
        <f t="shared" si="1"/>
        <v>1460.1100000000001</v>
      </c>
      <c r="AA10" s="386">
        <f t="shared" si="1"/>
        <v>1523.4199999999998</v>
      </c>
      <c r="AB10" s="386">
        <f t="shared" si="1"/>
        <v>972.76</v>
      </c>
      <c r="AC10" s="386">
        <f aca="true" t="shared" si="2" ref="AC10:AE11">SUM(AC15+AC20+AC25+AC30+AC35+AC40+AC45+AC50+AC55+AC60+AC65)</f>
        <v>761.6800000000001</v>
      </c>
      <c r="AD10" s="386">
        <f t="shared" si="2"/>
        <v>1175.0800000000002</v>
      </c>
      <c r="AE10" s="386">
        <f t="shared" si="2"/>
        <v>684.9200000000001</v>
      </c>
      <c r="AF10" s="386">
        <f>SUM(AF15+AF20+AF25+AF30+AF35+AF40+AF45+AF50+AF55+AF60+AF65)</f>
        <v>1488.23</v>
      </c>
    </row>
    <row r="11" spans="1:32" s="12" customFormat="1" ht="15.75" customHeight="1">
      <c r="A11" s="862"/>
      <c r="B11" s="437" t="s">
        <v>67</v>
      </c>
      <c r="C11" s="386">
        <f aca="true" t="shared" si="3" ref="C11:AB11">SUM(C16+C21+C26+C31+C36+C41+C46+C51+C56+C61+C66)</f>
        <v>303294</v>
      </c>
      <c r="D11" s="386">
        <f t="shared" si="3"/>
        <v>1219764</v>
      </c>
      <c r="E11" s="386">
        <f t="shared" si="3"/>
        <v>1084604</v>
      </c>
      <c r="F11" s="386">
        <f t="shared" si="3"/>
        <v>1307303</v>
      </c>
      <c r="G11" s="386">
        <f t="shared" si="3"/>
        <v>1238181</v>
      </c>
      <c r="H11" s="386">
        <f t="shared" si="3"/>
        <v>991286</v>
      </c>
      <c r="I11" s="386">
        <f t="shared" si="3"/>
        <v>953865</v>
      </c>
      <c r="J11" s="386">
        <f t="shared" si="3"/>
        <v>1267768</v>
      </c>
      <c r="K11" s="386">
        <f t="shared" si="3"/>
        <v>458365</v>
      </c>
      <c r="L11" s="386">
        <f t="shared" si="3"/>
        <v>742799</v>
      </c>
      <c r="M11" s="386">
        <f t="shared" si="3"/>
        <v>478043</v>
      </c>
      <c r="N11" s="386">
        <f t="shared" si="3"/>
        <v>730307</v>
      </c>
      <c r="O11" s="386">
        <f t="shared" si="3"/>
        <v>778956</v>
      </c>
      <c r="P11" s="386">
        <f t="shared" si="3"/>
        <v>1083046</v>
      </c>
      <c r="Q11" s="386">
        <f t="shared" si="3"/>
        <v>849270</v>
      </c>
      <c r="R11" s="386">
        <f t="shared" si="3"/>
        <v>1012482</v>
      </c>
      <c r="S11" s="386">
        <f t="shared" si="3"/>
        <v>444703.69</v>
      </c>
      <c r="T11" s="386">
        <f t="shared" si="3"/>
        <v>530148</v>
      </c>
      <c r="U11" s="386">
        <f t="shared" si="3"/>
        <v>875235.87</v>
      </c>
      <c r="V11" s="386">
        <f t="shared" si="3"/>
        <v>379885.05000000005</v>
      </c>
      <c r="W11" s="386">
        <f t="shared" si="3"/>
        <v>293880.2</v>
      </c>
      <c r="X11" s="386">
        <f t="shared" si="3"/>
        <v>519564.04000000004</v>
      </c>
      <c r="Y11" s="386">
        <f t="shared" si="3"/>
        <v>438604.45</v>
      </c>
      <c r="Z11" s="386">
        <f t="shared" si="3"/>
        <v>420611</v>
      </c>
      <c r="AA11" s="386">
        <f t="shared" si="3"/>
        <v>317686.60000000003</v>
      </c>
      <c r="AB11" s="386">
        <f t="shared" si="3"/>
        <v>203302</v>
      </c>
      <c r="AC11" s="386">
        <f t="shared" si="2"/>
        <v>244455.25</v>
      </c>
      <c r="AD11" s="386">
        <f t="shared" si="2"/>
        <v>283324.81</v>
      </c>
      <c r="AE11" s="386">
        <f t="shared" si="2"/>
        <v>166074</v>
      </c>
      <c r="AF11" s="386">
        <f>SUM(AF16+AF21+AF26+AF31+AF36+AF41+AF46+AF51+AF56+AF61+AF66)</f>
        <v>343209.76</v>
      </c>
    </row>
    <row r="12" spans="1:32" s="12" customFormat="1" ht="15.75" customHeight="1">
      <c r="A12" s="862"/>
      <c r="B12" s="385" t="s">
        <v>63</v>
      </c>
      <c r="C12" s="386">
        <f aca="true" t="shared" si="4" ref="C12:AB12">(C11/C10)</f>
        <v>193.54702845510297</v>
      </c>
      <c r="D12" s="386">
        <f t="shared" si="4"/>
        <v>199.91215274932392</v>
      </c>
      <c r="E12" s="386">
        <f t="shared" si="4"/>
        <v>157.07539040606866</v>
      </c>
      <c r="F12" s="386">
        <f t="shared" si="4"/>
        <v>150.62829819103584</v>
      </c>
      <c r="G12" s="386">
        <f t="shared" si="4"/>
        <v>148.24396095935023</v>
      </c>
      <c r="H12" s="386">
        <f t="shared" si="4"/>
        <v>153.1539688033026</v>
      </c>
      <c r="I12" s="386">
        <f t="shared" si="4"/>
        <v>150.56184563806062</v>
      </c>
      <c r="J12" s="386">
        <f t="shared" si="4"/>
        <v>146.87775518597684</v>
      </c>
      <c r="K12" s="386">
        <f t="shared" si="4"/>
        <v>145.2687391650213</v>
      </c>
      <c r="L12" s="386">
        <f t="shared" si="4"/>
        <v>161.62420797939006</v>
      </c>
      <c r="M12" s="386">
        <f t="shared" si="4"/>
        <v>126.93114472035177</v>
      </c>
      <c r="N12" s="386">
        <f t="shared" si="4"/>
        <v>162.98366831367193</v>
      </c>
      <c r="O12" s="386">
        <f t="shared" si="4"/>
        <v>102.05537242488876</v>
      </c>
      <c r="P12" s="386">
        <f t="shared" si="4"/>
        <v>124.7770410778988</v>
      </c>
      <c r="Q12" s="386">
        <f t="shared" si="4"/>
        <v>126.17293121378695</v>
      </c>
      <c r="R12" s="386">
        <f t="shared" si="4"/>
        <v>204.19242225928562</v>
      </c>
      <c r="S12" s="386">
        <f t="shared" si="4"/>
        <v>177.47187092191223</v>
      </c>
      <c r="T12" s="386">
        <f t="shared" si="4"/>
        <v>197.2724465001358</v>
      </c>
      <c r="U12" s="386">
        <f t="shared" si="4"/>
        <v>290.4351370965574</v>
      </c>
      <c r="V12" s="386">
        <f t="shared" si="4"/>
        <v>176.86017765859384</v>
      </c>
      <c r="W12" s="386">
        <f t="shared" si="4"/>
        <v>222.91515910039067</v>
      </c>
      <c r="X12" s="386">
        <f t="shared" si="4"/>
        <v>273.9926487261835</v>
      </c>
      <c r="Y12" s="386">
        <f t="shared" si="4"/>
        <v>291.57683230845936</v>
      </c>
      <c r="Z12" s="386">
        <f t="shared" si="4"/>
        <v>288.0680222722945</v>
      </c>
      <c r="AA12" s="386">
        <f t="shared" si="4"/>
        <v>208.53513804466272</v>
      </c>
      <c r="AB12" s="386">
        <f t="shared" si="4"/>
        <v>208.99502446646656</v>
      </c>
      <c r="AC12" s="386">
        <f>(AC11/AC10)</f>
        <v>320.94219357210375</v>
      </c>
      <c r="AD12" s="386">
        <f>(AD11/AD10)</f>
        <v>241.111081798686</v>
      </c>
      <c r="AE12" s="386">
        <f>(AE11/AE10)</f>
        <v>242.4721135315073</v>
      </c>
      <c r="AF12" s="386">
        <f>(AF11/AF10)</f>
        <v>230.61607412832694</v>
      </c>
    </row>
    <row r="13" spans="1:32" s="12" customFormat="1" ht="15.75" customHeight="1">
      <c r="A13" s="863"/>
      <c r="B13" s="385" t="s">
        <v>9</v>
      </c>
      <c r="C13" s="388">
        <f aca="true" t="shared" si="5" ref="C13:AB13">SUM(C18+C23+C28+C33+C38+C43+C48+C53+C58+C63+C68)</f>
        <v>1865</v>
      </c>
      <c r="D13" s="388">
        <f t="shared" si="5"/>
        <v>3421</v>
      </c>
      <c r="E13" s="388">
        <f t="shared" si="5"/>
        <v>3868</v>
      </c>
      <c r="F13" s="388">
        <f t="shared" si="5"/>
        <v>3754</v>
      </c>
      <c r="G13" s="388">
        <f t="shared" si="5"/>
        <v>4268</v>
      </c>
      <c r="H13" s="388">
        <f t="shared" si="5"/>
        <v>5098</v>
      </c>
      <c r="I13" s="388">
        <f t="shared" si="5"/>
        <v>4095</v>
      </c>
      <c r="J13" s="388">
        <f t="shared" si="5"/>
        <v>5803</v>
      </c>
      <c r="K13" s="388">
        <f t="shared" si="5"/>
        <v>2510</v>
      </c>
      <c r="L13" s="388">
        <f t="shared" si="5"/>
        <v>2805</v>
      </c>
      <c r="M13" s="388">
        <f t="shared" si="5"/>
        <v>4510</v>
      </c>
      <c r="N13" s="388">
        <f t="shared" si="5"/>
        <v>5849</v>
      </c>
      <c r="O13" s="388">
        <f t="shared" si="5"/>
        <v>4666</v>
      </c>
      <c r="P13" s="388">
        <f t="shared" si="5"/>
        <v>6972</v>
      </c>
      <c r="Q13" s="388">
        <f t="shared" si="5"/>
        <v>5676</v>
      </c>
      <c r="R13" s="388">
        <f t="shared" si="5"/>
        <v>3176</v>
      </c>
      <c r="S13" s="388">
        <f t="shared" si="5"/>
        <v>1996</v>
      </c>
      <c r="T13" s="388">
        <f t="shared" si="5"/>
        <v>2279</v>
      </c>
      <c r="U13" s="388">
        <f t="shared" si="5"/>
        <v>977</v>
      </c>
      <c r="V13" s="388">
        <f t="shared" si="5"/>
        <v>2493</v>
      </c>
      <c r="W13" s="388">
        <f t="shared" si="5"/>
        <v>1434</v>
      </c>
      <c r="X13" s="388">
        <f t="shared" si="5"/>
        <v>1820</v>
      </c>
      <c r="Y13" s="388">
        <f t="shared" si="5"/>
        <v>1243</v>
      </c>
      <c r="Z13" s="388">
        <f t="shared" si="5"/>
        <v>1582</v>
      </c>
      <c r="AA13" s="388">
        <f t="shared" si="5"/>
        <v>1276</v>
      </c>
      <c r="AB13" s="388">
        <f t="shared" si="5"/>
        <v>1081</v>
      </c>
      <c r="AC13" s="388">
        <f>SUM(AC18+AC23+AC28+AC33+AC38+AC43+AC48+AC53+AC58+AC63+AC68)</f>
        <v>1265</v>
      </c>
      <c r="AD13" s="388">
        <f>SUM(AD18+AD23+AD28+AD33+AD38+AD43+AD48+AD53+AD58+AD63+AD68)</f>
        <v>1275</v>
      </c>
      <c r="AE13" s="388">
        <f>SUM(AE18+AE23+AE28+AE33+AE38+AE43+AE48+AE53+AE58+AE63+AE68)</f>
        <v>755</v>
      </c>
      <c r="AF13" s="388">
        <f>SUM(AF18+AF23+AF28+AF33+AF38+AF43+AF48+AF53+AF58+AF63+AF68)</f>
        <v>1602</v>
      </c>
    </row>
    <row r="14" spans="1:32" ht="15.75" customHeight="1">
      <c r="A14" s="852" t="s">
        <v>6</v>
      </c>
      <c r="B14" s="389" t="s">
        <v>3</v>
      </c>
      <c r="C14" s="347"/>
      <c r="D14" s="347"/>
      <c r="E14" s="347">
        <v>60</v>
      </c>
      <c r="F14" s="347">
        <v>40</v>
      </c>
      <c r="G14" s="347">
        <v>20</v>
      </c>
      <c r="H14" s="347">
        <v>10.75</v>
      </c>
      <c r="I14" s="347">
        <v>33.5</v>
      </c>
      <c r="J14" s="347">
        <v>54</v>
      </c>
      <c r="K14" s="347">
        <v>78</v>
      </c>
      <c r="L14" s="347">
        <v>84.5</v>
      </c>
      <c r="M14" s="347">
        <v>55.4</v>
      </c>
      <c r="N14" s="347">
        <v>70.1</v>
      </c>
      <c r="O14" s="347">
        <v>172.6</v>
      </c>
      <c r="P14" s="347">
        <v>167.9</v>
      </c>
      <c r="Q14" s="347">
        <v>68.69</v>
      </c>
      <c r="R14" s="347">
        <v>66</v>
      </c>
      <c r="S14" s="347">
        <v>62.17</v>
      </c>
      <c r="T14" s="391">
        <v>89</v>
      </c>
      <c r="U14" s="391">
        <v>123</v>
      </c>
      <c r="V14" s="391">
        <v>60.65</v>
      </c>
      <c r="W14" s="391">
        <v>99.75</v>
      </c>
      <c r="X14" s="391">
        <v>88.9</v>
      </c>
      <c r="Y14" s="391">
        <v>67.69</v>
      </c>
      <c r="Z14" s="391">
        <v>80</v>
      </c>
      <c r="AA14" s="391">
        <v>44.95</v>
      </c>
      <c r="AB14" s="391">
        <v>30.85</v>
      </c>
      <c r="AC14" s="391">
        <v>121.51</v>
      </c>
      <c r="AD14" s="347">
        <v>106.86</v>
      </c>
      <c r="AE14" s="347">
        <v>64.38</v>
      </c>
      <c r="AF14" s="347">
        <v>70.98</v>
      </c>
    </row>
    <row r="15" spans="1:32" ht="15.75" customHeight="1">
      <c r="A15" s="853"/>
      <c r="B15" s="389" t="s">
        <v>5</v>
      </c>
      <c r="C15" s="347"/>
      <c r="D15" s="347"/>
      <c r="E15" s="347">
        <v>60</v>
      </c>
      <c r="F15" s="347">
        <v>40</v>
      </c>
      <c r="G15" s="347">
        <v>20</v>
      </c>
      <c r="H15" s="347">
        <v>10.75</v>
      </c>
      <c r="I15" s="347">
        <v>33.5</v>
      </c>
      <c r="J15" s="347">
        <v>54</v>
      </c>
      <c r="K15" s="347">
        <v>78</v>
      </c>
      <c r="L15" s="347">
        <v>84.5</v>
      </c>
      <c r="M15" s="347">
        <v>55.4</v>
      </c>
      <c r="N15" s="347">
        <v>70.1</v>
      </c>
      <c r="O15" s="347">
        <v>172.6</v>
      </c>
      <c r="P15" s="347">
        <v>167.9</v>
      </c>
      <c r="Q15" s="347">
        <v>68</v>
      </c>
      <c r="R15" s="347">
        <v>66</v>
      </c>
      <c r="S15" s="347">
        <v>62.17</v>
      </c>
      <c r="T15" s="391">
        <v>89</v>
      </c>
      <c r="U15" s="391">
        <v>123</v>
      </c>
      <c r="V15" s="391">
        <v>60.4</v>
      </c>
      <c r="W15" s="391">
        <v>96.75</v>
      </c>
      <c r="X15" s="391">
        <v>88.9</v>
      </c>
      <c r="Y15" s="391">
        <v>67.69</v>
      </c>
      <c r="Z15" s="391">
        <v>49.11</v>
      </c>
      <c r="AA15" s="391">
        <v>44.95</v>
      </c>
      <c r="AB15" s="391">
        <v>30.57</v>
      </c>
      <c r="AC15" s="391">
        <v>118.85</v>
      </c>
      <c r="AD15" s="347">
        <v>105.11</v>
      </c>
      <c r="AE15" s="347">
        <v>64.38</v>
      </c>
      <c r="AF15" s="347">
        <v>70.98</v>
      </c>
    </row>
    <row r="16" spans="1:32" ht="15.75" customHeight="1">
      <c r="A16" s="853"/>
      <c r="B16" s="438" t="s">
        <v>67</v>
      </c>
      <c r="C16" s="349"/>
      <c r="D16" s="349"/>
      <c r="E16" s="349">
        <v>16000</v>
      </c>
      <c r="F16" s="349">
        <v>4683</v>
      </c>
      <c r="G16" s="349">
        <v>3600</v>
      </c>
      <c r="H16" s="349">
        <v>3225</v>
      </c>
      <c r="I16" s="349">
        <v>7155</v>
      </c>
      <c r="J16" s="349">
        <v>15978</v>
      </c>
      <c r="K16" s="349">
        <v>19295</v>
      </c>
      <c r="L16" s="349">
        <v>57234</v>
      </c>
      <c r="M16" s="349">
        <v>16713</v>
      </c>
      <c r="N16" s="349">
        <v>17000</v>
      </c>
      <c r="O16" s="349">
        <v>45190</v>
      </c>
      <c r="P16" s="349">
        <v>40002</v>
      </c>
      <c r="Q16" s="347">
        <v>16420</v>
      </c>
      <c r="R16" s="347">
        <v>16995</v>
      </c>
      <c r="S16" s="347">
        <v>14725</v>
      </c>
      <c r="T16" s="391">
        <v>32268</v>
      </c>
      <c r="U16" s="391">
        <v>49691</v>
      </c>
      <c r="V16" s="391">
        <v>19895</v>
      </c>
      <c r="W16" s="391">
        <v>41525</v>
      </c>
      <c r="X16" s="391">
        <v>36492</v>
      </c>
      <c r="Y16" s="391">
        <v>26282</v>
      </c>
      <c r="Z16" s="391">
        <v>24224</v>
      </c>
      <c r="AA16" s="391">
        <v>12661</v>
      </c>
      <c r="AB16" s="391">
        <v>14471</v>
      </c>
      <c r="AC16" s="391">
        <v>14885</v>
      </c>
      <c r="AD16" s="347">
        <v>47810</v>
      </c>
      <c r="AE16" s="347">
        <v>19761</v>
      </c>
      <c r="AF16" s="347">
        <v>20353</v>
      </c>
    </row>
    <row r="17" spans="1:32" ht="15.75" customHeight="1">
      <c r="A17" s="853"/>
      <c r="B17" s="389" t="s">
        <v>63</v>
      </c>
      <c r="C17" s="347"/>
      <c r="D17" s="347"/>
      <c r="E17" s="347">
        <f aca="true" t="shared" si="6" ref="E17:X17">SUM(E16/E15)</f>
        <v>266.6666666666667</v>
      </c>
      <c r="F17" s="347">
        <f t="shared" si="6"/>
        <v>117.075</v>
      </c>
      <c r="G17" s="347">
        <f t="shared" si="6"/>
        <v>180</v>
      </c>
      <c r="H17" s="347">
        <f t="shared" si="6"/>
        <v>300</v>
      </c>
      <c r="I17" s="347">
        <f t="shared" si="6"/>
        <v>213.5820895522388</v>
      </c>
      <c r="J17" s="347">
        <f t="shared" si="6"/>
        <v>295.8888888888889</v>
      </c>
      <c r="K17" s="347">
        <f t="shared" si="6"/>
        <v>247.37179487179486</v>
      </c>
      <c r="L17" s="347">
        <f t="shared" si="6"/>
        <v>677.3254437869823</v>
      </c>
      <c r="M17" s="347">
        <f t="shared" si="6"/>
        <v>301.67870036101084</v>
      </c>
      <c r="N17" s="347">
        <f t="shared" si="6"/>
        <v>242.51069900142656</v>
      </c>
      <c r="O17" s="347">
        <f t="shared" si="6"/>
        <v>261.819235225956</v>
      </c>
      <c r="P17" s="347">
        <f t="shared" si="6"/>
        <v>238.24895771292435</v>
      </c>
      <c r="Q17" s="347">
        <f t="shared" si="6"/>
        <v>241.47058823529412</v>
      </c>
      <c r="R17" s="347">
        <f t="shared" si="6"/>
        <v>257.5</v>
      </c>
      <c r="S17" s="347">
        <f t="shared" si="6"/>
        <v>236.85057101495897</v>
      </c>
      <c r="T17" s="347">
        <f t="shared" si="6"/>
        <v>362.561797752809</v>
      </c>
      <c r="U17" s="347">
        <f t="shared" si="6"/>
        <v>403.9918699186992</v>
      </c>
      <c r="V17" s="347">
        <f t="shared" si="6"/>
        <v>329.3874172185431</v>
      </c>
      <c r="W17" s="347">
        <f t="shared" si="6"/>
        <v>429.19896640826875</v>
      </c>
      <c r="X17" s="347">
        <f t="shared" si="6"/>
        <v>410.4836895388076</v>
      </c>
      <c r="Y17" s="347">
        <f aca="true" t="shared" si="7" ref="Y17:AD17">SUM(Y16/Y15)</f>
        <v>388.2700546609544</v>
      </c>
      <c r="Z17" s="347">
        <f t="shared" si="7"/>
        <v>493.2600285074323</v>
      </c>
      <c r="AA17" s="347">
        <f t="shared" si="7"/>
        <v>281.66852057842044</v>
      </c>
      <c r="AB17" s="347">
        <f t="shared" si="7"/>
        <v>473.372587504089</v>
      </c>
      <c r="AC17" s="347">
        <f t="shared" si="7"/>
        <v>125.24190155658394</v>
      </c>
      <c r="AD17" s="347">
        <f t="shared" si="7"/>
        <v>454.8568166682523</v>
      </c>
      <c r="AE17" s="347">
        <f>SUM(AE16/AE15)</f>
        <v>306.94315004659836</v>
      </c>
      <c r="AF17" s="347">
        <f>SUM(AF16/AF15)</f>
        <v>286.7427444350521</v>
      </c>
    </row>
    <row r="18" spans="1:32" ht="15.75" customHeight="1">
      <c r="A18" s="854"/>
      <c r="B18" s="389" t="s">
        <v>9</v>
      </c>
      <c r="C18" s="349"/>
      <c r="D18" s="349"/>
      <c r="E18" s="349">
        <v>123</v>
      </c>
      <c r="F18" s="349">
        <v>34</v>
      </c>
      <c r="G18" s="349">
        <v>30</v>
      </c>
      <c r="H18" s="349">
        <v>14</v>
      </c>
      <c r="I18" s="349">
        <v>57</v>
      </c>
      <c r="J18" s="349">
        <v>52</v>
      </c>
      <c r="K18" s="349">
        <v>54</v>
      </c>
      <c r="L18" s="349">
        <v>47</v>
      </c>
      <c r="M18" s="349">
        <v>62</v>
      </c>
      <c r="N18" s="349">
        <v>64</v>
      </c>
      <c r="O18" s="349">
        <v>102</v>
      </c>
      <c r="P18" s="349">
        <v>148</v>
      </c>
      <c r="Q18" s="349">
        <v>59</v>
      </c>
      <c r="R18" s="349">
        <v>58</v>
      </c>
      <c r="S18" s="349">
        <v>32</v>
      </c>
      <c r="T18" s="392">
        <v>64</v>
      </c>
      <c r="U18" s="349">
        <v>116</v>
      </c>
      <c r="V18" s="349">
        <v>63</v>
      </c>
      <c r="W18" s="349">
        <v>108</v>
      </c>
      <c r="X18" s="349">
        <v>75</v>
      </c>
      <c r="Y18" s="349">
        <v>125</v>
      </c>
      <c r="Z18" s="349">
        <v>137</v>
      </c>
      <c r="AA18" s="349">
        <v>89</v>
      </c>
      <c r="AB18" s="349">
        <v>39</v>
      </c>
      <c r="AC18" s="349">
        <v>91</v>
      </c>
      <c r="AD18" s="354">
        <v>83</v>
      </c>
      <c r="AE18" s="354">
        <v>65</v>
      </c>
      <c r="AF18" s="354">
        <v>61</v>
      </c>
    </row>
    <row r="19" spans="1:32" ht="15.75" customHeight="1">
      <c r="A19" s="852" t="s">
        <v>11</v>
      </c>
      <c r="B19" s="389" t="s">
        <v>3</v>
      </c>
      <c r="C19" s="347">
        <v>36.06</v>
      </c>
      <c r="D19" s="347">
        <v>48.82</v>
      </c>
      <c r="E19" s="347">
        <v>40.45</v>
      </c>
      <c r="F19" s="347">
        <v>55</v>
      </c>
      <c r="G19" s="347">
        <v>271</v>
      </c>
      <c r="H19" s="347">
        <v>271</v>
      </c>
      <c r="I19" s="347">
        <v>94.5</v>
      </c>
      <c r="J19" s="347">
        <v>229.71</v>
      </c>
      <c r="K19" s="347">
        <v>345</v>
      </c>
      <c r="L19" s="347">
        <v>293.5</v>
      </c>
      <c r="M19" s="347">
        <v>291.1</v>
      </c>
      <c r="N19" s="347">
        <v>137.82</v>
      </c>
      <c r="O19" s="347">
        <v>154</v>
      </c>
      <c r="P19" s="347">
        <v>165</v>
      </c>
      <c r="Q19" s="347">
        <v>130</v>
      </c>
      <c r="R19" s="347">
        <v>132.7</v>
      </c>
      <c r="S19" s="347">
        <v>199.04</v>
      </c>
      <c r="T19" s="347">
        <v>210.55</v>
      </c>
      <c r="U19" s="391">
        <v>154</v>
      </c>
      <c r="V19" s="391">
        <v>142.9</v>
      </c>
      <c r="W19" s="391">
        <v>94.76</v>
      </c>
      <c r="X19" s="391">
        <v>119.4</v>
      </c>
      <c r="Y19" s="391">
        <v>107.92</v>
      </c>
      <c r="Z19" s="391">
        <v>130</v>
      </c>
      <c r="AA19" s="391">
        <v>70.15</v>
      </c>
      <c r="AB19" s="391">
        <v>82.5</v>
      </c>
      <c r="AC19" s="391">
        <v>97.38</v>
      </c>
      <c r="AD19" s="347">
        <v>92.24</v>
      </c>
      <c r="AE19" s="347">
        <v>115.95</v>
      </c>
      <c r="AF19" s="347">
        <v>154.65</v>
      </c>
    </row>
    <row r="20" spans="1:32" ht="15.75" customHeight="1">
      <c r="A20" s="853"/>
      <c r="B20" s="389" t="s">
        <v>5</v>
      </c>
      <c r="C20" s="347">
        <v>36.06</v>
      </c>
      <c r="D20" s="347">
        <v>46.82</v>
      </c>
      <c r="E20" s="347">
        <v>40.45</v>
      </c>
      <c r="F20" s="347">
        <v>55</v>
      </c>
      <c r="G20" s="347">
        <v>271</v>
      </c>
      <c r="H20" s="347">
        <v>271</v>
      </c>
      <c r="I20" s="347">
        <v>94.5</v>
      </c>
      <c r="J20" s="347">
        <v>229.71</v>
      </c>
      <c r="K20" s="347">
        <v>340</v>
      </c>
      <c r="L20" s="347">
        <v>293.5</v>
      </c>
      <c r="M20" s="347">
        <v>291.1</v>
      </c>
      <c r="N20" s="347">
        <v>137.82</v>
      </c>
      <c r="O20" s="347">
        <v>154</v>
      </c>
      <c r="P20" s="347">
        <v>165</v>
      </c>
      <c r="Q20" s="347">
        <v>130</v>
      </c>
      <c r="R20" s="347">
        <v>132.7</v>
      </c>
      <c r="S20" s="347">
        <v>193.04</v>
      </c>
      <c r="T20" s="391">
        <v>210.55</v>
      </c>
      <c r="U20" s="391">
        <v>154</v>
      </c>
      <c r="V20" s="391">
        <v>142.9</v>
      </c>
      <c r="W20" s="391">
        <v>94.76</v>
      </c>
      <c r="X20" s="391">
        <v>119.4</v>
      </c>
      <c r="Y20" s="391">
        <v>107.92</v>
      </c>
      <c r="Z20" s="391">
        <v>68</v>
      </c>
      <c r="AA20" s="391">
        <v>64.01</v>
      </c>
      <c r="AB20" s="391">
        <v>82.5</v>
      </c>
      <c r="AC20" s="391">
        <v>97.38</v>
      </c>
      <c r="AD20" s="347">
        <v>90.34</v>
      </c>
      <c r="AE20" s="347">
        <v>115.95</v>
      </c>
      <c r="AF20" s="347">
        <v>154.65</v>
      </c>
    </row>
    <row r="21" spans="1:32" ht="15.75" customHeight="1">
      <c r="A21" s="853"/>
      <c r="B21" s="438" t="s">
        <v>67</v>
      </c>
      <c r="C21" s="349">
        <v>4762</v>
      </c>
      <c r="D21" s="349">
        <v>5317</v>
      </c>
      <c r="E21" s="349">
        <v>4773</v>
      </c>
      <c r="F21" s="349">
        <v>9482</v>
      </c>
      <c r="G21" s="349">
        <v>32520</v>
      </c>
      <c r="H21" s="349">
        <v>40650</v>
      </c>
      <c r="I21" s="349">
        <v>16538</v>
      </c>
      <c r="J21" s="349">
        <v>31194</v>
      </c>
      <c r="K21" s="349">
        <v>49368</v>
      </c>
      <c r="L21" s="349">
        <v>35575</v>
      </c>
      <c r="M21" s="349">
        <v>51630</v>
      </c>
      <c r="N21" s="349">
        <v>24629</v>
      </c>
      <c r="O21" s="349">
        <v>19866</v>
      </c>
      <c r="P21" s="349">
        <v>22785</v>
      </c>
      <c r="Q21" s="347">
        <v>18200</v>
      </c>
      <c r="R21" s="347">
        <v>48395</v>
      </c>
      <c r="S21" s="347">
        <v>71975</v>
      </c>
      <c r="T21" s="391">
        <v>60159</v>
      </c>
      <c r="U21" s="391">
        <v>55220</v>
      </c>
      <c r="V21" s="391">
        <v>46781.25</v>
      </c>
      <c r="W21" s="391">
        <v>19655.5</v>
      </c>
      <c r="X21" s="391">
        <v>35657.25</v>
      </c>
      <c r="Y21" s="391">
        <v>27441.65</v>
      </c>
      <c r="Z21" s="391">
        <v>19448</v>
      </c>
      <c r="AA21" s="391">
        <v>16223.04</v>
      </c>
      <c r="AB21" s="391">
        <v>21643</v>
      </c>
      <c r="AC21" s="391">
        <v>29729.25</v>
      </c>
      <c r="AD21" s="347">
        <v>25910</v>
      </c>
      <c r="AE21" s="347">
        <v>31723</v>
      </c>
      <c r="AF21" s="347">
        <v>41360</v>
      </c>
    </row>
    <row r="22" spans="1:32" ht="15.75" customHeight="1">
      <c r="A22" s="853"/>
      <c r="B22" s="389" t="s">
        <v>63</v>
      </c>
      <c r="C22" s="347">
        <f aca="true" t="shared" si="8" ref="C22:X22">SUM(C21/C20)</f>
        <v>132.05768164170826</v>
      </c>
      <c r="D22" s="347">
        <f t="shared" si="8"/>
        <v>113.56258009397693</v>
      </c>
      <c r="E22" s="347">
        <f t="shared" si="8"/>
        <v>117.99752781211372</v>
      </c>
      <c r="F22" s="347">
        <f t="shared" si="8"/>
        <v>172.4</v>
      </c>
      <c r="G22" s="347">
        <f t="shared" si="8"/>
        <v>120</v>
      </c>
      <c r="H22" s="347">
        <f t="shared" si="8"/>
        <v>150</v>
      </c>
      <c r="I22" s="347">
        <f t="shared" si="8"/>
        <v>175.005291005291</v>
      </c>
      <c r="J22" s="347">
        <f t="shared" si="8"/>
        <v>135.79730965129946</v>
      </c>
      <c r="K22" s="347">
        <f t="shared" si="8"/>
        <v>145.2</v>
      </c>
      <c r="L22" s="347">
        <f t="shared" si="8"/>
        <v>121.20954003407155</v>
      </c>
      <c r="M22" s="347">
        <f t="shared" si="8"/>
        <v>177.3617313637925</v>
      </c>
      <c r="N22" s="347">
        <f t="shared" si="8"/>
        <v>178.70410680597882</v>
      </c>
      <c r="O22" s="347">
        <f t="shared" si="8"/>
        <v>129</v>
      </c>
      <c r="P22" s="347">
        <f t="shared" si="8"/>
        <v>138.0909090909091</v>
      </c>
      <c r="Q22" s="347">
        <f t="shared" si="8"/>
        <v>140</v>
      </c>
      <c r="R22" s="347">
        <f t="shared" si="8"/>
        <v>364.6948003014318</v>
      </c>
      <c r="S22" s="347">
        <f t="shared" si="8"/>
        <v>372.8501864898467</v>
      </c>
      <c r="T22" s="347">
        <f t="shared" si="8"/>
        <v>285.72310615055807</v>
      </c>
      <c r="U22" s="347">
        <f t="shared" si="8"/>
        <v>358.57142857142856</v>
      </c>
      <c r="V22" s="347">
        <f t="shared" si="8"/>
        <v>327.37053883834847</v>
      </c>
      <c r="W22" s="347">
        <f t="shared" si="8"/>
        <v>207.42401857323765</v>
      </c>
      <c r="X22" s="347">
        <f t="shared" si="8"/>
        <v>298.6369346733668</v>
      </c>
      <c r="Y22" s="347">
        <f aca="true" t="shared" si="9" ref="Y22:AD22">SUM(Y21/Y20)</f>
        <v>254.2777057079318</v>
      </c>
      <c r="Z22" s="347">
        <f t="shared" si="9"/>
        <v>286</v>
      </c>
      <c r="AA22" s="347">
        <f t="shared" si="9"/>
        <v>253.4453991563818</v>
      </c>
      <c r="AB22" s="347">
        <f t="shared" si="9"/>
        <v>262.3393939393939</v>
      </c>
      <c r="AC22" s="347">
        <f t="shared" si="9"/>
        <v>305.2911275415897</v>
      </c>
      <c r="AD22" s="347">
        <f t="shared" si="9"/>
        <v>286.8054018153642</v>
      </c>
      <c r="AE22" s="347">
        <f>SUM(AE21/AE20)</f>
        <v>273.59206554549377</v>
      </c>
      <c r="AF22" s="347">
        <f>SUM(AF21/AF20)</f>
        <v>267.4426123504688</v>
      </c>
    </row>
    <row r="23" spans="1:32" ht="15.75" customHeight="1">
      <c r="A23" s="854"/>
      <c r="B23" s="389" t="s">
        <v>9</v>
      </c>
      <c r="C23" s="349">
        <v>225</v>
      </c>
      <c r="D23" s="349">
        <v>121</v>
      </c>
      <c r="E23" s="349">
        <v>187</v>
      </c>
      <c r="F23" s="349">
        <v>126</v>
      </c>
      <c r="G23" s="349">
        <v>159</v>
      </c>
      <c r="H23" s="349">
        <v>1159</v>
      </c>
      <c r="I23" s="349">
        <v>272</v>
      </c>
      <c r="J23" s="349">
        <v>220</v>
      </c>
      <c r="K23" s="349">
        <v>260</v>
      </c>
      <c r="L23" s="349">
        <v>551</v>
      </c>
      <c r="M23" s="349">
        <v>749</v>
      </c>
      <c r="N23" s="349">
        <v>151</v>
      </c>
      <c r="O23" s="349">
        <v>35</v>
      </c>
      <c r="P23" s="349">
        <v>253</v>
      </c>
      <c r="Q23" s="349">
        <v>182</v>
      </c>
      <c r="R23" s="349">
        <v>85</v>
      </c>
      <c r="S23" s="349">
        <v>132</v>
      </c>
      <c r="T23" s="392">
        <v>157</v>
      </c>
      <c r="U23" s="349">
        <v>114</v>
      </c>
      <c r="V23" s="349">
        <v>124</v>
      </c>
      <c r="W23" s="349">
        <v>134</v>
      </c>
      <c r="X23" s="349">
        <v>178</v>
      </c>
      <c r="Y23" s="349">
        <v>131</v>
      </c>
      <c r="Z23" s="349">
        <v>125</v>
      </c>
      <c r="AA23" s="349">
        <v>91</v>
      </c>
      <c r="AB23" s="349">
        <v>156</v>
      </c>
      <c r="AC23" s="349">
        <v>87</v>
      </c>
      <c r="AD23" s="354">
        <v>103</v>
      </c>
      <c r="AE23" s="354">
        <v>137</v>
      </c>
      <c r="AF23" s="354">
        <v>164</v>
      </c>
    </row>
    <row r="24" spans="1:32" ht="15.75" customHeight="1">
      <c r="A24" s="852" t="s">
        <v>13</v>
      </c>
      <c r="B24" s="389" t="s">
        <v>3</v>
      </c>
      <c r="C24" s="347">
        <v>116.22</v>
      </c>
      <c r="D24" s="347">
        <v>367.1</v>
      </c>
      <c r="E24" s="347">
        <v>403.65</v>
      </c>
      <c r="F24" s="347">
        <v>512</v>
      </c>
      <c r="G24" s="347">
        <v>606.49</v>
      </c>
      <c r="H24" s="347">
        <v>376.5</v>
      </c>
      <c r="I24" s="347">
        <v>640.64</v>
      </c>
      <c r="J24" s="347">
        <v>423.58</v>
      </c>
      <c r="K24" s="347">
        <v>237.98</v>
      </c>
      <c r="L24" s="347">
        <v>247.79</v>
      </c>
      <c r="M24" s="347">
        <v>591.97</v>
      </c>
      <c r="N24" s="347">
        <v>658.89</v>
      </c>
      <c r="O24" s="347">
        <v>566.81</v>
      </c>
      <c r="P24" s="347">
        <v>522.78</v>
      </c>
      <c r="Q24" s="347">
        <v>655.17</v>
      </c>
      <c r="R24" s="347">
        <v>977.78</v>
      </c>
      <c r="S24" s="347">
        <v>885.95</v>
      </c>
      <c r="T24" s="391">
        <v>377.35</v>
      </c>
      <c r="U24" s="391">
        <v>738</v>
      </c>
      <c r="V24" s="391">
        <v>915.95</v>
      </c>
      <c r="W24" s="391">
        <v>699.19</v>
      </c>
      <c r="X24" s="391">
        <v>438.94</v>
      </c>
      <c r="Y24" s="391">
        <v>929.68</v>
      </c>
      <c r="Z24" s="391">
        <v>520</v>
      </c>
      <c r="AA24" s="391">
        <v>617.59</v>
      </c>
      <c r="AB24" s="391">
        <v>329.33</v>
      </c>
      <c r="AC24" s="391">
        <v>422.13</v>
      </c>
      <c r="AD24" s="347">
        <v>352.5</v>
      </c>
      <c r="AE24" s="347">
        <v>274.88</v>
      </c>
      <c r="AF24" s="347">
        <v>291.72</v>
      </c>
    </row>
    <row r="25" spans="1:32" ht="15.75" customHeight="1">
      <c r="A25" s="853"/>
      <c r="B25" s="389" t="s">
        <v>5</v>
      </c>
      <c r="C25" s="347">
        <v>116.22</v>
      </c>
      <c r="D25" s="347">
        <v>367.1</v>
      </c>
      <c r="E25" s="347">
        <v>403.65</v>
      </c>
      <c r="F25" s="347">
        <v>512</v>
      </c>
      <c r="G25" s="347">
        <v>606.49</v>
      </c>
      <c r="H25" s="347">
        <v>374</v>
      </c>
      <c r="I25" s="347">
        <v>640.64</v>
      </c>
      <c r="J25" s="347">
        <v>423.58</v>
      </c>
      <c r="K25" s="347">
        <v>235</v>
      </c>
      <c r="L25" s="347">
        <v>194.04</v>
      </c>
      <c r="M25" s="347">
        <v>539.92</v>
      </c>
      <c r="N25" s="347">
        <v>651.39</v>
      </c>
      <c r="O25" s="347">
        <v>516.04</v>
      </c>
      <c r="P25" s="347">
        <v>498.28</v>
      </c>
      <c r="Q25" s="347">
        <v>655</v>
      </c>
      <c r="R25" s="347">
        <v>977.78</v>
      </c>
      <c r="S25" s="347">
        <v>885.95</v>
      </c>
      <c r="T25" s="391">
        <v>377.35</v>
      </c>
      <c r="U25" s="391">
        <v>738</v>
      </c>
      <c r="V25" s="391">
        <v>910</v>
      </c>
      <c r="W25" s="391">
        <v>593.14</v>
      </c>
      <c r="X25" s="391">
        <v>438.94</v>
      </c>
      <c r="Y25" s="391">
        <v>925.68</v>
      </c>
      <c r="Z25" s="391">
        <v>330</v>
      </c>
      <c r="AA25" s="391">
        <v>599.01</v>
      </c>
      <c r="AB25" s="391">
        <v>321.63</v>
      </c>
      <c r="AC25" s="391">
        <v>405.36</v>
      </c>
      <c r="AD25" s="347">
        <v>350.25</v>
      </c>
      <c r="AE25" s="347">
        <v>274.88</v>
      </c>
      <c r="AF25" s="347">
        <v>286.64</v>
      </c>
    </row>
    <row r="26" spans="1:32" ht="15.75" customHeight="1">
      <c r="A26" s="853"/>
      <c r="B26" s="438" t="s">
        <v>67</v>
      </c>
      <c r="C26" s="349">
        <v>9489</v>
      </c>
      <c r="D26" s="349">
        <v>73900</v>
      </c>
      <c r="E26" s="349">
        <v>102349</v>
      </c>
      <c r="F26" s="349">
        <v>78694</v>
      </c>
      <c r="G26" s="349">
        <v>81306</v>
      </c>
      <c r="H26" s="349">
        <v>65023</v>
      </c>
      <c r="I26" s="349">
        <v>97912</v>
      </c>
      <c r="J26" s="349">
        <v>28278</v>
      </c>
      <c r="K26" s="349">
        <v>36100</v>
      </c>
      <c r="L26" s="349">
        <v>42599</v>
      </c>
      <c r="M26" s="349">
        <v>161841</v>
      </c>
      <c r="N26" s="349">
        <v>268543</v>
      </c>
      <c r="O26" s="349">
        <v>89317</v>
      </c>
      <c r="P26" s="349">
        <v>113407</v>
      </c>
      <c r="Q26" s="347">
        <v>150650</v>
      </c>
      <c r="R26" s="347">
        <v>242890</v>
      </c>
      <c r="S26" s="347">
        <v>169890</v>
      </c>
      <c r="T26" s="391">
        <v>99040</v>
      </c>
      <c r="U26" s="391">
        <v>229460</v>
      </c>
      <c r="V26" s="391">
        <v>200200</v>
      </c>
      <c r="W26" s="391">
        <v>161546</v>
      </c>
      <c r="X26" s="391">
        <v>121538.09</v>
      </c>
      <c r="Y26" s="391">
        <v>262132.56</v>
      </c>
      <c r="Z26" s="391">
        <v>108900</v>
      </c>
      <c r="AA26" s="391">
        <v>134555.8</v>
      </c>
      <c r="AB26" s="391">
        <v>58780</v>
      </c>
      <c r="AC26" s="391">
        <v>108779</v>
      </c>
      <c r="AD26" s="347">
        <v>87671</v>
      </c>
      <c r="AE26" s="347">
        <v>68312</v>
      </c>
      <c r="AF26" s="347">
        <v>64539.3</v>
      </c>
    </row>
    <row r="27" spans="1:32" ht="15.75" customHeight="1">
      <c r="A27" s="853"/>
      <c r="B27" s="389" t="s">
        <v>63</v>
      </c>
      <c r="C27" s="347">
        <f aca="true" t="shared" si="10" ref="C27:X27">SUM(C26/C25)</f>
        <v>81.64687661331956</v>
      </c>
      <c r="D27" s="347">
        <f t="shared" si="10"/>
        <v>201.30754562789429</v>
      </c>
      <c r="E27" s="347">
        <f t="shared" si="10"/>
        <v>253.55877616747185</v>
      </c>
      <c r="F27" s="347">
        <f t="shared" si="10"/>
        <v>153.69921875</v>
      </c>
      <c r="G27" s="347">
        <f t="shared" si="10"/>
        <v>134.05991854770895</v>
      </c>
      <c r="H27" s="347">
        <f t="shared" si="10"/>
        <v>173.85828877005346</v>
      </c>
      <c r="I27" s="347">
        <f t="shared" si="10"/>
        <v>152.83466533466535</v>
      </c>
      <c r="J27" s="347">
        <f t="shared" si="10"/>
        <v>66.75952594551207</v>
      </c>
      <c r="K27" s="347">
        <f t="shared" si="10"/>
        <v>153.61702127659575</v>
      </c>
      <c r="L27" s="347">
        <f t="shared" si="10"/>
        <v>219.5372088229231</v>
      </c>
      <c r="M27" s="347">
        <f t="shared" si="10"/>
        <v>299.7499629574752</v>
      </c>
      <c r="N27" s="347">
        <f t="shared" si="10"/>
        <v>412.26147162222327</v>
      </c>
      <c r="O27" s="347">
        <f t="shared" si="10"/>
        <v>173.08154406635146</v>
      </c>
      <c r="P27" s="347">
        <f t="shared" si="10"/>
        <v>227.5969334510717</v>
      </c>
      <c r="Q27" s="347">
        <f t="shared" si="10"/>
        <v>230</v>
      </c>
      <c r="R27" s="347">
        <f t="shared" si="10"/>
        <v>248.40966270531203</v>
      </c>
      <c r="S27" s="347">
        <f t="shared" si="10"/>
        <v>191.76025735086628</v>
      </c>
      <c r="T27" s="347">
        <f t="shared" si="10"/>
        <v>262.4619053928713</v>
      </c>
      <c r="U27" s="347">
        <f t="shared" si="10"/>
        <v>310.92140921409214</v>
      </c>
      <c r="V27" s="347">
        <f t="shared" si="10"/>
        <v>220</v>
      </c>
      <c r="W27" s="347">
        <f t="shared" si="10"/>
        <v>272.35728495802005</v>
      </c>
      <c r="X27" s="347">
        <f t="shared" si="10"/>
        <v>276.8899849637764</v>
      </c>
      <c r="Y27" s="347">
        <f aca="true" t="shared" si="11" ref="Y27:AD27">SUM(Y26/Y25)</f>
        <v>283.1783769769251</v>
      </c>
      <c r="Z27" s="347">
        <f t="shared" si="11"/>
        <v>330</v>
      </c>
      <c r="AA27" s="347">
        <f t="shared" si="11"/>
        <v>224.63030667267657</v>
      </c>
      <c r="AB27" s="347">
        <f t="shared" si="11"/>
        <v>182.7565836520225</v>
      </c>
      <c r="AC27" s="347">
        <f t="shared" si="11"/>
        <v>268.35158871126896</v>
      </c>
      <c r="AD27" s="347">
        <f t="shared" si="11"/>
        <v>250.30977872947895</v>
      </c>
      <c r="AE27" s="347">
        <f>SUM(AE26/AE25)</f>
        <v>248.51571594877765</v>
      </c>
      <c r="AF27" s="347">
        <f>SUM(AF26/AF25)</f>
        <v>225.15803795701927</v>
      </c>
    </row>
    <row r="28" spans="1:32" ht="15.75" customHeight="1">
      <c r="A28" s="854"/>
      <c r="B28" s="389" t="s">
        <v>9</v>
      </c>
      <c r="C28" s="349">
        <v>195</v>
      </c>
      <c r="D28" s="349">
        <v>240</v>
      </c>
      <c r="E28" s="349">
        <v>228</v>
      </c>
      <c r="F28" s="349">
        <v>281</v>
      </c>
      <c r="G28" s="349">
        <v>313</v>
      </c>
      <c r="H28" s="349">
        <v>289</v>
      </c>
      <c r="I28" s="349">
        <v>449</v>
      </c>
      <c r="J28" s="349">
        <v>259</v>
      </c>
      <c r="K28" s="349">
        <v>251</v>
      </c>
      <c r="L28" s="349">
        <v>189</v>
      </c>
      <c r="M28" s="349">
        <v>295</v>
      </c>
      <c r="N28" s="349">
        <v>360</v>
      </c>
      <c r="O28" s="349">
        <v>288</v>
      </c>
      <c r="P28" s="349">
        <v>258</v>
      </c>
      <c r="Q28" s="349">
        <v>247</v>
      </c>
      <c r="R28" s="349">
        <v>316</v>
      </c>
      <c r="S28" s="349">
        <v>291</v>
      </c>
      <c r="T28" s="392">
        <v>180</v>
      </c>
      <c r="U28" s="349">
        <v>307</v>
      </c>
      <c r="V28" s="349">
        <v>374</v>
      </c>
      <c r="W28" s="349">
        <v>337</v>
      </c>
      <c r="X28" s="349">
        <v>237</v>
      </c>
      <c r="Y28" s="349">
        <v>387</v>
      </c>
      <c r="Z28" s="349">
        <v>235</v>
      </c>
      <c r="AA28" s="349">
        <v>309</v>
      </c>
      <c r="AB28" s="349">
        <v>200</v>
      </c>
      <c r="AC28" s="349">
        <v>221</v>
      </c>
      <c r="AD28" s="354">
        <v>180</v>
      </c>
      <c r="AE28" s="354">
        <v>173</v>
      </c>
      <c r="AF28" s="354">
        <v>174</v>
      </c>
    </row>
    <row r="29" spans="1:32" ht="15.75" customHeight="1">
      <c r="A29" s="852" t="s">
        <v>15</v>
      </c>
      <c r="B29" s="389" t="s">
        <v>3</v>
      </c>
      <c r="C29" s="347"/>
      <c r="D29" s="347">
        <v>31.85</v>
      </c>
      <c r="E29" s="347">
        <v>33.79</v>
      </c>
      <c r="F29" s="347">
        <v>12</v>
      </c>
      <c r="G29" s="347">
        <v>20</v>
      </c>
      <c r="H29" s="347">
        <v>29.67</v>
      </c>
      <c r="I29" s="347">
        <v>7.65</v>
      </c>
      <c r="J29" s="347">
        <v>1.98</v>
      </c>
      <c r="K29" s="347">
        <v>5.63</v>
      </c>
      <c r="L29" s="347">
        <v>12</v>
      </c>
      <c r="M29" s="347">
        <v>13.32</v>
      </c>
      <c r="N29" s="347">
        <v>14.69</v>
      </c>
      <c r="O29" s="347">
        <v>36.48</v>
      </c>
      <c r="P29" s="347">
        <v>25.15</v>
      </c>
      <c r="Q29" s="347">
        <v>20</v>
      </c>
      <c r="R29" s="347">
        <v>18.92</v>
      </c>
      <c r="S29" s="347">
        <v>22.6</v>
      </c>
      <c r="T29" s="356">
        <v>0</v>
      </c>
      <c r="U29" s="391">
        <v>9.52</v>
      </c>
      <c r="V29" s="391">
        <v>9.67</v>
      </c>
      <c r="W29" s="391">
        <v>10.08</v>
      </c>
      <c r="X29" s="391">
        <v>6.63</v>
      </c>
      <c r="Y29" s="391">
        <v>8.97</v>
      </c>
      <c r="Z29" s="391">
        <v>13</v>
      </c>
      <c r="AA29" s="391">
        <v>5.43</v>
      </c>
      <c r="AB29" s="391">
        <v>3.99</v>
      </c>
      <c r="AC29" s="391">
        <v>3.69</v>
      </c>
      <c r="AD29" s="347">
        <v>5.83</v>
      </c>
      <c r="AE29" s="347">
        <v>2.47</v>
      </c>
      <c r="AF29" s="347">
        <v>5.84</v>
      </c>
    </row>
    <row r="30" spans="1:32" ht="15.75" customHeight="1">
      <c r="A30" s="853"/>
      <c r="B30" s="389" t="s">
        <v>5</v>
      </c>
      <c r="C30" s="347"/>
      <c r="D30" s="347">
        <v>31.85</v>
      </c>
      <c r="E30" s="347">
        <v>33.79</v>
      </c>
      <c r="F30" s="347">
        <v>12</v>
      </c>
      <c r="G30" s="347">
        <v>20</v>
      </c>
      <c r="H30" s="347">
        <v>29.67</v>
      </c>
      <c r="I30" s="347">
        <v>7.65</v>
      </c>
      <c r="J30" s="347">
        <v>1.73</v>
      </c>
      <c r="K30" s="347">
        <v>5.5</v>
      </c>
      <c r="L30" s="347">
        <v>8.5</v>
      </c>
      <c r="M30" s="347">
        <v>13.32</v>
      </c>
      <c r="N30" s="347">
        <v>14.69</v>
      </c>
      <c r="O30" s="347">
        <v>35.48</v>
      </c>
      <c r="P30" s="347">
        <v>25.15</v>
      </c>
      <c r="Q30" s="347">
        <v>20</v>
      </c>
      <c r="R30" s="347">
        <v>18.92</v>
      </c>
      <c r="S30" s="347">
        <v>22.6</v>
      </c>
      <c r="T30" s="356">
        <v>0</v>
      </c>
      <c r="U30" s="391">
        <v>9.52</v>
      </c>
      <c r="V30" s="391">
        <v>9.67</v>
      </c>
      <c r="W30" s="391">
        <v>10.08</v>
      </c>
      <c r="X30" s="391">
        <v>6.63</v>
      </c>
      <c r="Y30" s="391">
        <v>5.67</v>
      </c>
      <c r="Z30" s="391">
        <v>11</v>
      </c>
      <c r="AA30" s="391">
        <v>5.43</v>
      </c>
      <c r="AB30" s="391">
        <v>3.99</v>
      </c>
      <c r="AC30" s="391">
        <v>3.69</v>
      </c>
      <c r="AD30" s="347">
        <v>5.83</v>
      </c>
      <c r="AE30" s="347">
        <v>2.47</v>
      </c>
      <c r="AF30" s="347">
        <v>5.84</v>
      </c>
    </row>
    <row r="31" spans="1:32" ht="15.75" customHeight="1">
      <c r="A31" s="853"/>
      <c r="B31" s="438" t="s">
        <v>67</v>
      </c>
      <c r="C31" s="349"/>
      <c r="D31" s="349">
        <v>6720</v>
      </c>
      <c r="E31" s="349">
        <v>3717</v>
      </c>
      <c r="F31" s="349">
        <v>1320</v>
      </c>
      <c r="G31" s="349">
        <v>2300</v>
      </c>
      <c r="H31" s="349">
        <v>6620</v>
      </c>
      <c r="I31" s="349">
        <v>1683</v>
      </c>
      <c r="J31" s="349">
        <v>311</v>
      </c>
      <c r="K31" s="349">
        <v>1015</v>
      </c>
      <c r="L31" s="349">
        <v>1530</v>
      </c>
      <c r="M31" s="349">
        <v>3330</v>
      </c>
      <c r="N31" s="349">
        <v>3480</v>
      </c>
      <c r="O31" s="349">
        <v>6634</v>
      </c>
      <c r="P31" s="349">
        <v>4653</v>
      </c>
      <c r="Q31" s="347">
        <v>3700</v>
      </c>
      <c r="R31" s="347">
        <v>3443</v>
      </c>
      <c r="S31" s="347">
        <v>4746</v>
      </c>
      <c r="T31" s="356">
        <v>0</v>
      </c>
      <c r="U31" s="391">
        <v>3580.72</v>
      </c>
      <c r="V31" s="391">
        <v>2882</v>
      </c>
      <c r="W31" s="391">
        <v>1302.7</v>
      </c>
      <c r="X31" s="391">
        <v>1352</v>
      </c>
      <c r="Y31" s="391">
        <v>1651.8</v>
      </c>
      <c r="Z31" s="391">
        <v>3630</v>
      </c>
      <c r="AA31" s="391">
        <v>1382.6</v>
      </c>
      <c r="AB31" s="391">
        <v>518</v>
      </c>
      <c r="AC31" s="391">
        <v>1285</v>
      </c>
      <c r="AD31" s="347">
        <v>1728.5</v>
      </c>
      <c r="AE31" s="347">
        <v>935</v>
      </c>
      <c r="AF31" s="347">
        <v>2582.5</v>
      </c>
    </row>
    <row r="32" spans="1:32" ht="15.75" customHeight="1">
      <c r="A32" s="853"/>
      <c r="B32" s="389" t="s">
        <v>63</v>
      </c>
      <c r="C32" s="347"/>
      <c r="D32" s="347">
        <f aca="true" t="shared" si="12" ref="D32:X32">SUM(D31/D30)</f>
        <v>210.98901098901098</v>
      </c>
      <c r="E32" s="347">
        <f t="shared" si="12"/>
        <v>110.0029594554602</v>
      </c>
      <c r="F32" s="347">
        <f t="shared" si="12"/>
        <v>110</v>
      </c>
      <c r="G32" s="347">
        <f t="shared" si="12"/>
        <v>115</v>
      </c>
      <c r="H32" s="347">
        <f t="shared" si="12"/>
        <v>223.1209976407145</v>
      </c>
      <c r="I32" s="347">
        <f t="shared" si="12"/>
        <v>220</v>
      </c>
      <c r="J32" s="347">
        <f t="shared" si="12"/>
        <v>179.76878612716763</v>
      </c>
      <c r="K32" s="347">
        <f t="shared" si="12"/>
        <v>184.54545454545453</v>
      </c>
      <c r="L32" s="347">
        <f t="shared" si="12"/>
        <v>180</v>
      </c>
      <c r="M32" s="347">
        <f t="shared" si="12"/>
        <v>250</v>
      </c>
      <c r="N32" s="347">
        <f t="shared" si="12"/>
        <v>236.89584751531655</v>
      </c>
      <c r="O32" s="347">
        <f t="shared" si="12"/>
        <v>186.978579481398</v>
      </c>
      <c r="P32" s="347">
        <f t="shared" si="12"/>
        <v>185.00994035785288</v>
      </c>
      <c r="Q32" s="347">
        <f t="shared" si="12"/>
        <v>185</v>
      </c>
      <c r="R32" s="347">
        <f t="shared" si="12"/>
        <v>181.9767441860465</v>
      </c>
      <c r="S32" s="347">
        <f t="shared" si="12"/>
        <v>210</v>
      </c>
      <c r="T32" s="347" t="e">
        <f t="shared" si="12"/>
        <v>#DIV/0!</v>
      </c>
      <c r="U32" s="347">
        <f t="shared" si="12"/>
        <v>376.12605042016804</v>
      </c>
      <c r="V32" s="347">
        <f t="shared" si="12"/>
        <v>298.03516028955534</v>
      </c>
      <c r="W32" s="347">
        <f t="shared" si="12"/>
        <v>129.23611111111111</v>
      </c>
      <c r="X32" s="347">
        <f t="shared" si="12"/>
        <v>203.921568627451</v>
      </c>
      <c r="Y32" s="347">
        <f aca="true" t="shared" si="13" ref="Y32:AD32">SUM(Y31/Y30)</f>
        <v>291.32275132275134</v>
      </c>
      <c r="Z32" s="347">
        <f t="shared" si="13"/>
        <v>330</v>
      </c>
      <c r="AA32" s="347">
        <f t="shared" si="13"/>
        <v>254.62246777163904</v>
      </c>
      <c r="AB32" s="347">
        <f t="shared" si="13"/>
        <v>129.82456140350877</v>
      </c>
      <c r="AC32" s="347">
        <f t="shared" si="13"/>
        <v>348.23848238482384</v>
      </c>
      <c r="AD32" s="347">
        <f t="shared" si="13"/>
        <v>296.483704974271</v>
      </c>
      <c r="AE32" s="347">
        <f>SUM(AE31/AE30)</f>
        <v>378.54251012145744</v>
      </c>
      <c r="AF32" s="347">
        <f>SUM(AF31/AF30)</f>
        <v>442.20890410958907</v>
      </c>
    </row>
    <row r="33" spans="1:32" ht="15.75" customHeight="1">
      <c r="A33" s="854"/>
      <c r="B33" s="389" t="s">
        <v>9</v>
      </c>
      <c r="C33" s="349"/>
      <c r="D33" s="349">
        <v>35</v>
      </c>
      <c r="E33" s="349">
        <v>36</v>
      </c>
      <c r="F33" s="349">
        <v>32</v>
      </c>
      <c r="G33" s="349">
        <v>34</v>
      </c>
      <c r="H33" s="349">
        <v>69</v>
      </c>
      <c r="I33" s="349">
        <v>27</v>
      </c>
      <c r="J33" s="349">
        <v>14</v>
      </c>
      <c r="K33" s="349">
        <v>6</v>
      </c>
      <c r="L33" s="349">
        <v>25</v>
      </c>
      <c r="M33" s="349">
        <v>32</v>
      </c>
      <c r="N33" s="349">
        <v>28</v>
      </c>
      <c r="O33" s="349">
        <v>84</v>
      </c>
      <c r="P33" s="349">
        <v>16</v>
      </c>
      <c r="Q33" s="349">
        <v>16</v>
      </c>
      <c r="R33" s="349">
        <v>52</v>
      </c>
      <c r="S33" s="349">
        <v>57</v>
      </c>
      <c r="T33" s="360">
        <v>0</v>
      </c>
      <c r="U33" s="349">
        <v>53</v>
      </c>
      <c r="V33" s="349">
        <v>37</v>
      </c>
      <c r="W33" s="349">
        <v>30</v>
      </c>
      <c r="X33" s="349">
        <v>12</v>
      </c>
      <c r="Y33" s="349">
        <v>11</v>
      </c>
      <c r="Z33" s="349">
        <v>6</v>
      </c>
      <c r="AA33" s="349">
        <v>22</v>
      </c>
      <c r="AB33" s="349">
        <v>19</v>
      </c>
      <c r="AC33" s="349">
        <v>24</v>
      </c>
      <c r="AD33" s="354">
        <v>34</v>
      </c>
      <c r="AE33" s="354">
        <v>25</v>
      </c>
      <c r="AF33" s="354">
        <v>42</v>
      </c>
    </row>
    <row r="34" spans="1:32" ht="15.75" customHeight="1">
      <c r="A34" s="852" t="s">
        <v>170</v>
      </c>
      <c r="B34" s="389" t="s">
        <v>3</v>
      </c>
      <c r="C34" s="347">
        <v>7.25</v>
      </c>
      <c r="D34" s="347">
        <v>12.47</v>
      </c>
      <c r="E34" s="347">
        <v>7</v>
      </c>
      <c r="F34" s="347">
        <v>5</v>
      </c>
      <c r="G34" s="347">
        <v>6</v>
      </c>
      <c r="H34" s="347">
        <v>10.81</v>
      </c>
      <c r="I34" s="347">
        <v>1.15</v>
      </c>
      <c r="J34" s="347">
        <v>4.34</v>
      </c>
      <c r="K34" s="347">
        <v>100</v>
      </c>
      <c r="L34" s="347">
        <v>43</v>
      </c>
      <c r="M34" s="347">
        <v>47.25</v>
      </c>
      <c r="N34" s="347">
        <v>20.6</v>
      </c>
      <c r="O34" s="347">
        <v>5.33</v>
      </c>
      <c r="P34" s="347">
        <v>11.09</v>
      </c>
      <c r="Q34" s="347">
        <v>21.25</v>
      </c>
      <c r="R34" s="347">
        <v>16.39</v>
      </c>
      <c r="S34" s="347">
        <v>24</v>
      </c>
      <c r="T34" s="391">
        <v>14.47</v>
      </c>
      <c r="U34" s="391">
        <v>18.62</v>
      </c>
      <c r="V34" s="391">
        <v>9.27</v>
      </c>
      <c r="W34" s="391">
        <v>4.8</v>
      </c>
      <c r="X34" s="391">
        <v>4.98</v>
      </c>
      <c r="Y34" s="391">
        <v>9.95</v>
      </c>
      <c r="Z34" s="391">
        <v>15</v>
      </c>
      <c r="AA34" s="391">
        <v>6.65</v>
      </c>
      <c r="AB34" s="391">
        <v>6.65</v>
      </c>
      <c r="AC34" s="391">
        <v>10</v>
      </c>
      <c r="AD34" s="347">
        <v>12.36</v>
      </c>
      <c r="AE34" s="347">
        <v>11.42</v>
      </c>
      <c r="AF34" s="347">
        <v>6.51</v>
      </c>
    </row>
    <row r="35" spans="1:32" ht="15.75" customHeight="1">
      <c r="A35" s="853"/>
      <c r="B35" s="389" t="s">
        <v>5</v>
      </c>
      <c r="C35" s="347">
        <v>7.25</v>
      </c>
      <c r="D35" s="347">
        <v>12.47</v>
      </c>
      <c r="E35" s="347">
        <v>7</v>
      </c>
      <c r="F35" s="347">
        <v>5</v>
      </c>
      <c r="G35" s="347">
        <v>6</v>
      </c>
      <c r="H35" s="347">
        <v>10.81</v>
      </c>
      <c r="I35" s="347">
        <v>1.15</v>
      </c>
      <c r="J35" s="347">
        <v>4.03</v>
      </c>
      <c r="K35" s="347">
        <v>95.6</v>
      </c>
      <c r="L35" s="347">
        <v>43</v>
      </c>
      <c r="M35" s="347">
        <v>47.25</v>
      </c>
      <c r="N35" s="347">
        <v>20.6</v>
      </c>
      <c r="O35" s="347">
        <v>5.33</v>
      </c>
      <c r="P35" s="347">
        <v>11.09</v>
      </c>
      <c r="Q35" s="347">
        <v>21</v>
      </c>
      <c r="R35" s="347">
        <v>16.39</v>
      </c>
      <c r="S35" s="347">
        <v>24</v>
      </c>
      <c r="T35" s="391">
        <v>14.47</v>
      </c>
      <c r="U35" s="391">
        <v>18.62</v>
      </c>
      <c r="V35" s="391">
        <v>9.27</v>
      </c>
      <c r="W35" s="439">
        <v>4.8</v>
      </c>
      <c r="X35" s="391">
        <v>4.98</v>
      </c>
      <c r="Y35" s="391">
        <v>9.55</v>
      </c>
      <c r="Z35" s="391">
        <v>10</v>
      </c>
      <c r="AA35" s="391">
        <v>6.65</v>
      </c>
      <c r="AB35" s="391">
        <v>6.65</v>
      </c>
      <c r="AC35" s="391">
        <v>6.68</v>
      </c>
      <c r="AD35" s="347">
        <v>12.36</v>
      </c>
      <c r="AE35" s="347">
        <v>11.42</v>
      </c>
      <c r="AF35" s="347">
        <v>6.51</v>
      </c>
    </row>
    <row r="36" spans="1:32" ht="15.75" customHeight="1">
      <c r="A36" s="853"/>
      <c r="B36" s="438" t="s">
        <v>67</v>
      </c>
      <c r="C36" s="349">
        <v>1203</v>
      </c>
      <c r="D36" s="349">
        <v>4256</v>
      </c>
      <c r="E36" s="349">
        <v>2181</v>
      </c>
      <c r="F36" s="349">
        <v>1558</v>
      </c>
      <c r="G36" s="349">
        <v>1584</v>
      </c>
      <c r="H36" s="349">
        <v>2162</v>
      </c>
      <c r="I36" s="349">
        <v>109</v>
      </c>
      <c r="J36" s="349">
        <v>810</v>
      </c>
      <c r="K36" s="349">
        <v>19923</v>
      </c>
      <c r="L36" s="349">
        <v>8097</v>
      </c>
      <c r="M36" s="349">
        <v>10604</v>
      </c>
      <c r="N36" s="349">
        <v>4313</v>
      </c>
      <c r="O36" s="349">
        <v>1120</v>
      </c>
      <c r="P36" s="349">
        <v>1996</v>
      </c>
      <c r="Q36" s="347">
        <v>3675</v>
      </c>
      <c r="R36" s="347">
        <v>2114</v>
      </c>
      <c r="S36" s="347">
        <v>4510</v>
      </c>
      <c r="T36" s="391">
        <v>2204</v>
      </c>
      <c r="U36" s="391">
        <v>1862</v>
      </c>
      <c r="V36" s="391">
        <v>1536</v>
      </c>
      <c r="W36" s="391">
        <v>805</v>
      </c>
      <c r="X36" s="391">
        <v>836.64</v>
      </c>
      <c r="Y36" s="391">
        <v>2005.5</v>
      </c>
      <c r="Z36" s="391">
        <v>2530</v>
      </c>
      <c r="AA36" s="391">
        <v>1412.18</v>
      </c>
      <c r="AB36" s="391">
        <v>1100</v>
      </c>
      <c r="AC36" s="391">
        <v>1389</v>
      </c>
      <c r="AD36" s="347">
        <v>2572</v>
      </c>
      <c r="AE36" s="347">
        <v>2170</v>
      </c>
      <c r="AF36" s="347">
        <v>1555.62</v>
      </c>
    </row>
    <row r="37" spans="1:32" ht="15.75" customHeight="1">
      <c r="A37" s="853"/>
      <c r="B37" s="389" t="s">
        <v>63</v>
      </c>
      <c r="C37" s="347">
        <f aca="true" t="shared" si="14" ref="C37:X37">SUM(C36/C35)</f>
        <v>165.93103448275863</v>
      </c>
      <c r="D37" s="347">
        <f t="shared" si="14"/>
        <v>341.299117882919</v>
      </c>
      <c r="E37" s="347">
        <f t="shared" si="14"/>
        <v>311.57142857142856</v>
      </c>
      <c r="F37" s="347">
        <f t="shared" si="14"/>
        <v>311.6</v>
      </c>
      <c r="G37" s="347">
        <f t="shared" si="14"/>
        <v>264</v>
      </c>
      <c r="H37" s="347">
        <f t="shared" si="14"/>
        <v>200</v>
      </c>
      <c r="I37" s="347">
        <f t="shared" si="14"/>
        <v>94.78260869565219</v>
      </c>
      <c r="J37" s="347">
        <f t="shared" si="14"/>
        <v>200.9925558312655</v>
      </c>
      <c r="K37" s="347">
        <f t="shared" si="14"/>
        <v>208.39958158995816</v>
      </c>
      <c r="L37" s="347">
        <f t="shared" si="14"/>
        <v>188.30232558139534</v>
      </c>
      <c r="M37" s="347">
        <f t="shared" si="14"/>
        <v>224.42328042328043</v>
      </c>
      <c r="N37" s="347">
        <f t="shared" si="14"/>
        <v>209.36893203883494</v>
      </c>
      <c r="O37" s="347">
        <f t="shared" si="14"/>
        <v>210.13133208255158</v>
      </c>
      <c r="P37" s="347">
        <f t="shared" si="14"/>
        <v>179.9819657348963</v>
      </c>
      <c r="Q37" s="347">
        <f t="shared" si="14"/>
        <v>175</v>
      </c>
      <c r="R37" s="347">
        <f t="shared" si="14"/>
        <v>128.9810860280659</v>
      </c>
      <c r="S37" s="347">
        <f t="shared" si="14"/>
        <v>187.91666666666666</v>
      </c>
      <c r="T37" s="347">
        <f t="shared" si="14"/>
        <v>152.31513476157568</v>
      </c>
      <c r="U37" s="347">
        <f t="shared" si="14"/>
        <v>100</v>
      </c>
      <c r="V37" s="347">
        <f t="shared" si="14"/>
        <v>165.69579288025892</v>
      </c>
      <c r="W37" s="347">
        <f t="shared" si="14"/>
        <v>167.70833333333334</v>
      </c>
      <c r="X37" s="347">
        <f t="shared" si="14"/>
        <v>167.99999999999997</v>
      </c>
      <c r="Y37" s="347">
        <f aca="true" t="shared" si="15" ref="Y37:AD37">SUM(Y36/Y35)</f>
        <v>209.99999999999997</v>
      </c>
      <c r="Z37" s="347">
        <f t="shared" si="15"/>
        <v>253</v>
      </c>
      <c r="AA37" s="347">
        <f t="shared" si="15"/>
        <v>212.3578947368421</v>
      </c>
      <c r="AB37" s="347">
        <f t="shared" si="15"/>
        <v>165.41353383458645</v>
      </c>
      <c r="AC37" s="347">
        <f t="shared" si="15"/>
        <v>207.93413173652695</v>
      </c>
      <c r="AD37" s="347">
        <f t="shared" si="15"/>
        <v>208.0906148867314</v>
      </c>
      <c r="AE37" s="347">
        <f>SUM(AE36/AE35)</f>
        <v>190.01751313485113</v>
      </c>
      <c r="AF37" s="347">
        <f>SUM(AF36/AF35)</f>
        <v>238.95852534562212</v>
      </c>
    </row>
    <row r="38" spans="1:32" ht="15.75" customHeight="1">
      <c r="A38" s="854"/>
      <c r="B38" s="389" t="s">
        <v>9</v>
      </c>
      <c r="C38" s="349">
        <v>26</v>
      </c>
      <c r="D38" s="349">
        <v>26</v>
      </c>
      <c r="E38" s="349">
        <v>14</v>
      </c>
      <c r="F38" s="349">
        <v>11</v>
      </c>
      <c r="G38" s="349">
        <v>23</v>
      </c>
      <c r="H38" s="349">
        <v>21</v>
      </c>
      <c r="I38" s="349">
        <v>4</v>
      </c>
      <c r="J38" s="349">
        <v>19</v>
      </c>
      <c r="K38" s="349">
        <v>566</v>
      </c>
      <c r="L38" s="349">
        <v>99</v>
      </c>
      <c r="M38" s="349">
        <v>131</v>
      </c>
      <c r="N38" s="349">
        <v>89</v>
      </c>
      <c r="O38" s="349">
        <v>48</v>
      </c>
      <c r="P38" s="349">
        <v>47</v>
      </c>
      <c r="Q38" s="349">
        <v>84</v>
      </c>
      <c r="R38" s="349">
        <v>45</v>
      </c>
      <c r="S38" s="349">
        <v>63</v>
      </c>
      <c r="T38" s="392">
        <v>30</v>
      </c>
      <c r="U38" s="349">
        <v>49</v>
      </c>
      <c r="V38" s="349">
        <v>52</v>
      </c>
      <c r="W38" s="349">
        <v>13</v>
      </c>
      <c r="X38" s="349">
        <v>14</v>
      </c>
      <c r="Y38" s="349">
        <v>20</v>
      </c>
      <c r="Z38" s="349">
        <v>60</v>
      </c>
      <c r="AA38" s="349">
        <v>37</v>
      </c>
      <c r="AB38" s="349">
        <v>39</v>
      </c>
      <c r="AC38" s="349">
        <v>63</v>
      </c>
      <c r="AD38" s="354">
        <v>129</v>
      </c>
      <c r="AE38" s="354">
        <v>44</v>
      </c>
      <c r="AF38" s="354">
        <v>26</v>
      </c>
    </row>
    <row r="39" spans="1:32" ht="15.75" customHeight="1">
      <c r="A39" s="852" t="s">
        <v>19</v>
      </c>
      <c r="B39" s="389" t="s">
        <v>3</v>
      </c>
      <c r="C39" s="347">
        <v>6</v>
      </c>
      <c r="D39" s="347">
        <v>6.26</v>
      </c>
      <c r="E39" s="347">
        <v>23.8</v>
      </c>
      <c r="F39" s="347">
        <v>13</v>
      </c>
      <c r="G39" s="347">
        <v>42</v>
      </c>
      <c r="H39" s="347">
        <v>12</v>
      </c>
      <c r="I39" s="347">
        <v>5.8</v>
      </c>
      <c r="J39" s="347">
        <v>18</v>
      </c>
      <c r="K39" s="347">
        <v>48.8</v>
      </c>
      <c r="L39" s="347">
        <v>14.6</v>
      </c>
      <c r="M39" s="347">
        <v>114</v>
      </c>
      <c r="N39" s="347">
        <v>106</v>
      </c>
      <c r="O39" s="347">
        <v>35.25</v>
      </c>
      <c r="P39" s="347">
        <v>18.71</v>
      </c>
      <c r="Q39" s="347">
        <v>12</v>
      </c>
      <c r="R39" s="347">
        <v>11.38</v>
      </c>
      <c r="S39" s="347">
        <v>74.15</v>
      </c>
      <c r="T39" s="391">
        <v>15.55</v>
      </c>
      <c r="U39" s="391">
        <v>21.67</v>
      </c>
      <c r="V39" s="391">
        <v>7.51</v>
      </c>
      <c r="W39" s="391">
        <v>7.7</v>
      </c>
      <c r="X39" s="391">
        <v>50.88</v>
      </c>
      <c r="Y39" s="391">
        <v>86.05</v>
      </c>
      <c r="Z39" s="391">
        <v>65</v>
      </c>
      <c r="AA39" s="391">
        <v>36.5</v>
      </c>
      <c r="AB39" s="391">
        <v>23</v>
      </c>
      <c r="AC39" s="391">
        <v>25</v>
      </c>
      <c r="AD39" s="347">
        <v>24</v>
      </c>
      <c r="AE39" s="347">
        <v>24.1</v>
      </c>
      <c r="AF39" s="347">
        <v>43.31</v>
      </c>
    </row>
    <row r="40" spans="1:32" ht="15.75" customHeight="1">
      <c r="A40" s="853"/>
      <c r="B40" s="389" t="s">
        <v>5</v>
      </c>
      <c r="C40" s="347">
        <v>6</v>
      </c>
      <c r="D40" s="347">
        <v>6.26</v>
      </c>
      <c r="E40" s="347">
        <v>23.3</v>
      </c>
      <c r="F40" s="347">
        <v>13</v>
      </c>
      <c r="G40" s="347">
        <v>40.5</v>
      </c>
      <c r="H40" s="347">
        <v>11</v>
      </c>
      <c r="I40" s="347">
        <v>5.8</v>
      </c>
      <c r="J40" s="347">
        <v>18</v>
      </c>
      <c r="K40" s="347">
        <v>48.8</v>
      </c>
      <c r="L40" s="347">
        <v>14.6</v>
      </c>
      <c r="M40" s="347">
        <v>114</v>
      </c>
      <c r="N40" s="347">
        <v>106</v>
      </c>
      <c r="O40" s="347">
        <v>27.26</v>
      </c>
      <c r="P40" s="347">
        <v>18.71</v>
      </c>
      <c r="Q40" s="347">
        <v>12</v>
      </c>
      <c r="R40" s="347">
        <v>11.38</v>
      </c>
      <c r="S40" s="347">
        <v>64.69</v>
      </c>
      <c r="T40" s="391">
        <v>15.55</v>
      </c>
      <c r="U40" s="391">
        <v>21.67</v>
      </c>
      <c r="V40" s="391">
        <v>4.2</v>
      </c>
      <c r="W40" s="391">
        <v>6.7</v>
      </c>
      <c r="X40" s="391">
        <v>50.88</v>
      </c>
      <c r="Y40" s="391">
        <v>33</v>
      </c>
      <c r="Z40" s="391">
        <v>45</v>
      </c>
      <c r="AA40" s="391">
        <v>36.5</v>
      </c>
      <c r="AB40" s="391">
        <v>23</v>
      </c>
      <c r="AC40" s="391">
        <v>24.39</v>
      </c>
      <c r="AD40" s="347">
        <v>24</v>
      </c>
      <c r="AE40" s="347">
        <v>24.1</v>
      </c>
      <c r="AF40" s="347">
        <v>43.31</v>
      </c>
    </row>
    <row r="41" spans="1:32" ht="15.75" customHeight="1">
      <c r="A41" s="853"/>
      <c r="B41" s="438" t="s">
        <v>7</v>
      </c>
      <c r="C41" s="349">
        <v>1540</v>
      </c>
      <c r="D41" s="349">
        <v>970</v>
      </c>
      <c r="E41" s="349">
        <v>5819</v>
      </c>
      <c r="F41" s="349">
        <v>1880</v>
      </c>
      <c r="G41" s="349">
        <v>6480</v>
      </c>
      <c r="H41" s="349">
        <v>1950</v>
      </c>
      <c r="I41" s="349">
        <v>1239</v>
      </c>
      <c r="J41" s="349">
        <v>2455</v>
      </c>
      <c r="K41" s="349">
        <v>11923</v>
      </c>
      <c r="L41" s="349">
        <v>2500</v>
      </c>
      <c r="M41" s="349">
        <v>20520</v>
      </c>
      <c r="N41" s="349">
        <v>15794</v>
      </c>
      <c r="O41" s="349">
        <v>3342</v>
      </c>
      <c r="P41" s="349">
        <v>2339</v>
      </c>
      <c r="Q41" s="347">
        <v>1500</v>
      </c>
      <c r="R41" s="347">
        <v>2674</v>
      </c>
      <c r="S41" s="347">
        <v>12282.69</v>
      </c>
      <c r="T41" s="391">
        <v>776</v>
      </c>
      <c r="U41" s="391">
        <v>4334</v>
      </c>
      <c r="V41" s="391">
        <v>1024.15</v>
      </c>
      <c r="W41" s="391">
        <v>1487</v>
      </c>
      <c r="X41" s="391">
        <v>10176</v>
      </c>
      <c r="Y41" s="391">
        <v>5500</v>
      </c>
      <c r="Z41" s="391">
        <v>12375</v>
      </c>
      <c r="AA41" s="391">
        <v>4143.48</v>
      </c>
      <c r="AB41" s="391">
        <v>5743</v>
      </c>
      <c r="AC41" s="391">
        <v>7007</v>
      </c>
      <c r="AD41" s="347">
        <v>4796</v>
      </c>
      <c r="AE41" s="347">
        <v>3025</v>
      </c>
      <c r="AF41" s="347">
        <v>10299</v>
      </c>
    </row>
    <row r="42" spans="1:32" ht="15.75" customHeight="1">
      <c r="A42" s="853"/>
      <c r="B42" s="389" t="s">
        <v>8</v>
      </c>
      <c r="C42" s="347">
        <f aca="true" t="shared" si="16" ref="C42:X42">SUM(C41/C40)</f>
        <v>256.6666666666667</v>
      </c>
      <c r="D42" s="347">
        <f t="shared" si="16"/>
        <v>154.9520766773163</v>
      </c>
      <c r="E42" s="347">
        <f t="shared" si="16"/>
        <v>249.74248927038627</v>
      </c>
      <c r="F42" s="347">
        <f t="shared" si="16"/>
        <v>144.6153846153846</v>
      </c>
      <c r="G42" s="347">
        <f t="shared" si="16"/>
        <v>160</v>
      </c>
      <c r="H42" s="347">
        <f t="shared" si="16"/>
        <v>177.27272727272728</v>
      </c>
      <c r="I42" s="347">
        <f t="shared" si="16"/>
        <v>213.6206896551724</v>
      </c>
      <c r="J42" s="347">
        <f t="shared" si="16"/>
        <v>136.38888888888889</v>
      </c>
      <c r="K42" s="347">
        <f t="shared" si="16"/>
        <v>244.3237704918033</v>
      </c>
      <c r="L42" s="347">
        <f t="shared" si="16"/>
        <v>171.23287671232876</v>
      </c>
      <c r="M42" s="347">
        <f t="shared" si="16"/>
        <v>180</v>
      </c>
      <c r="N42" s="347">
        <f t="shared" si="16"/>
        <v>149</v>
      </c>
      <c r="O42" s="347">
        <f t="shared" si="16"/>
        <v>122.59721203228172</v>
      </c>
      <c r="P42" s="347">
        <f t="shared" si="16"/>
        <v>125.01336183858898</v>
      </c>
      <c r="Q42" s="347">
        <f t="shared" si="16"/>
        <v>125</v>
      </c>
      <c r="R42" s="347">
        <f t="shared" si="16"/>
        <v>234.97363796133567</v>
      </c>
      <c r="S42" s="347">
        <f t="shared" si="16"/>
        <v>189.8699953624981</v>
      </c>
      <c r="T42" s="347">
        <f t="shared" si="16"/>
        <v>49.90353697749196</v>
      </c>
      <c r="U42" s="347">
        <f t="shared" si="16"/>
        <v>199.99999999999997</v>
      </c>
      <c r="V42" s="347">
        <f t="shared" si="16"/>
        <v>243.8452380952381</v>
      </c>
      <c r="W42" s="347">
        <f t="shared" si="16"/>
        <v>221.94029850746267</v>
      </c>
      <c r="X42" s="347">
        <f t="shared" si="16"/>
        <v>200</v>
      </c>
      <c r="Y42" s="347">
        <f aca="true" t="shared" si="17" ref="Y42:AD42">SUM(Y41/Y40)</f>
        <v>166.66666666666666</v>
      </c>
      <c r="Z42" s="347">
        <f t="shared" si="17"/>
        <v>275</v>
      </c>
      <c r="AA42" s="347">
        <f t="shared" si="17"/>
        <v>113.51999999999998</v>
      </c>
      <c r="AB42" s="347">
        <f t="shared" si="17"/>
        <v>249.69565217391303</v>
      </c>
      <c r="AC42" s="347">
        <f t="shared" si="17"/>
        <v>287.28987289872896</v>
      </c>
      <c r="AD42" s="347">
        <f t="shared" si="17"/>
        <v>199.83333333333334</v>
      </c>
      <c r="AE42" s="347">
        <f>SUM(AE41/AE40)</f>
        <v>125.51867219917011</v>
      </c>
      <c r="AF42" s="347">
        <f>SUM(AF41/AF40)</f>
        <v>237.79727545601477</v>
      </c>
    </row>
    <row r="43" spans="1:32" ht="15.75" customHeight="1">
      <c r="A43" s="854"/>
      <c r="B43" s="389" t="s">
        <v>9</v>
      </c>
      <c r="C43" s="349">
        <v>8</v>
      </c>
      <c r="D43" s="349">
        <v>15</v>
      </c>
      <c r="E43" s="349">
        <v>8</v>
      </c>
      <c r="F43" s="349">
        <v>6</v>
      </c>
      <c r="G43" s="349">
        <v>20</v>
      </c>
      <c r="H43" s="349">
        <v>41</v>
      </c>
      <c r="I43" s="349">
        <v>20</v>
      </c>
      <c r="J43" s="349">
        <v>120</v>
      </c>
      <c r="K43" s="349">
        <v>91</v>
      </c>
      <c r="L43" s="349">
        <v>35</v>
      </c>
      <c r="M43" s="349">
        <v>160</v>
      </c>
      <c r="N43" s="349">
        <v>188</v>
      </c>
      <c r="O43" s="349">
        <v>65</v>
      </c>
      <c r="P43" s="349">
        <v>25</v>
      </c>
      <c r="Q43" s="349">
        <v>15</v>
      </c>
      <c r="R43" s="349">
        <v>27</v>
      </c>
      <c r="S43" s="349">
        <v>56</v>
      </c>
      <c r="T43" s="392">
        <v>56</v>
      </c>
      <c r="U43" s="349">
        <v>21</v>
      </c>
      <c r="V43" s="349">
        <v>38</v>
      </c>
      <c r="W43" s="349">
        <v>20</v>
      </c>
      <c r="X43" s="349">
        <v>117</v>
      </c>
      <c r="Y43" s="349">
        <v>152</v>
      </c>
      <c r="Z43" s="349">
        <v>125</v>
      </c>
      <c r="AA43" s="349">
        <v>85</v>
      </c>
      <c r="AB43" s="349">
        <v>67</v>
      </c>
      <c r="AC43" s="349">
        <v>95</v>
      </c>
      <c r="AD43" s="354">
        <v>84</v>
      </c>
      <c r="AE43" s="354">
        <v>95</v>
      </c>
      <c r="AF43" s="354">
        <v>153</v>
      </c>
    </row>
    <row r="44" spans="1:32" ht="15.75" customHeight="1">
      <c r="A44" s="852" t="s">
        <v>172</v>
      </c>
      <c r="B44" s="389" t="s">
        <v>3</v>
      </c>
      <c r="C44" s="347">
        <v>1.5</v>
      </c>
      <c r="D44" s="347">
        <v>34</v>
      </c>
      <c r="E44" s="347">
        <v>92</v>
      </c>
      <c r="F44" s="347">
        <v>80</v>
      </c>
      <c r="G44" s="347">
        <v>25.5</v>
      </c>
      <c r="H44" s="347">
        <v>108.25</v>
      </c>
      <c r="I44" s="347">
        <v>131.19</v>
      </c>
      <c r="J44" s="347">
        <v>72.97</v>
      </c>
      <c r="K44" s="347">
        <v>65.41</v>
      </c>
      <c r="L44" s="347">
        <v>31</v>
      </c>
      <c r="M44" s="347">
        <v>91.06</v>
      </c>
      <c r="N44" s="347">
        <v>41.2</v>
      </c>
      <c r="O44" s="347"/>
      <c r="P44" s="347"/>
      <c r="Q44" s="356">
        <v>0</v>
      </c>
      <c r="R44" s="347">
        <v>48</v>
      </c>
      <c r="S44" s="347">
        <v>33</v>
      </c>
      <c r="T44" s="356">
        <v>0</v>
      </c>
      <c r="U44" s="347">
        <v>27.35</v>
      </c>
      <c r="V44" s="347">
        <v>15.7</v>
      </c>
      <c r="W44" s="347">
        <v>96</v>
      </c>
      <c r="X44" s="347">
        <v>121</v>
      </c>
      <c r="Y44" s="347">
        <v>119</v>
      </c>
      <c r="Z44" s="347">
        <v>130</v>
      </c>
      <c r="AA44" s="347">
        <v>51</v>
      </c>
      <c r="AB44" s="347">
        <v>22.5</v>
      </c>
      <c r="AC44" s="347">
        <v>20</v>
      </c>
      <c r="AD44" s="347">
        <v>15.5</v>
      </c>
      <c r="AE44" s="347">
        <v>18</v>
      </c>
      <c r="AF44" s="347">
        <v>25</v>
      </c>
    </row>
    <row r="45" spans="1:32" ht="15.75" customHeight="1">
      <c r="A45" s="853"/>
      <c r="B45" s="389" t="s">
        <v>5</v>
      </c>
      <c r="C45" s="347">
        <v>1.5</v>
      </c>
      <c r="D45" s="347">
        <v>34</v>
      </c>
      <c r="E45" s="347">
        <v>92</v>
      </c>
      <c r="F45" s="347">
        <v>66</v>
      </c>
      <c r="G45" s="347">
        <v>25.5</v>
      </c>
      <c r="H45" s="347">
        <v>108.25</v>
      </c>
      <c r="I45" s="347">
        <v>131.19</v>
      </c>
      <c r="J45" s="347">
        <v>72.97</v>
      </c>
      <c r="K45" s="347">
        <v>65.41</v>
      </c>
      <c r="L45" s="347">
        <v>31</v>
      </c>
      <c r="M45" s="347">
        <v>91.06</v>
      </c>
      <c r="N45" s="347">
        <v>41.2</v>
      </c>
      <c r="O45" s="347"/>
      <c r="P45" s="347"/>
      <c r="Q45" s="356">
        <v>0</v>
      </c>
      <c r="R45" s="347">
        <v>48</v>
      </c>
      <c r="S45" s="347">
        <v>33</v>
      </c>
      <c r="T45" s="356">
        <v>0</v>
      </c>
      <c r="U45" s="347">
        <v>27.353</v>
      </c>
      <c r="V45" s="347">
        <v>15.5</v>
      </c>
      <c r="W45" s="347">
        <v>78</v>
      </c>
      <c r="X45" s="347">
        <v>108</v>
      </c>
      <c r="Y45" s="347">
        <v>119</v>
      </c>
      <c r="Z45" s="347">
        <v>57</v>
      </c>
      <c r="AA45" s="347">
        <v>51</v>
      </c>
      <c r="AB45" s="347">
        <v>22.5</v>
      </c>
      <c r="AC45" s="347">
        <v>20</v>
      </c>
      <c r="AD45" s="347">
        <v>8</v>
      </c>
      <c r="AE45" s="347">
        <v>18</v>
      </c>
      <c r="AF45" s="347">
        <v>25</v>
      </c>
    </row>
    <row r="46" spans="1:32" ht="15.75" customHeight="1">
      <c r="A46" s="853"/>
      <c r="B46" s="438" t="s">
        <v>67</v>
      </c>
      <c r="C46" s="349">
        <v>300</v>
      </c>
      <c r="D46" s="349">
        <v>8373</v>
      </c>
      <c r="E46" s="349">
        <v>13843</v>
      </c>
      <c r="F46" s="349">
        <v>12080</v>
      </c>
      <c r="G46" s="349">
        <v>5738</v>
      </c>
      <c r="H46" s="349">
        <v>18403</v>
      </c>
      <c r="I46" s="349">
        <v>17055</v>
      </c>
      <c r="J46" s="349">
        <v>8756</v>
      </c>
      <c r="K46" s="349">
        <v>8241</v>
      </c>
      <c r="L46" s="349">
        <v>3658</v>
      </c>
      <c r="M46" s="349">
        <v>13659</v>
      </c>
      <c r="N46" s="349">
        <v>7601</v>
      </c>
      <c r="O46" s="349"/>
      <c r="P46" s="349"/>
      <c r="Q46" s="356">
        <v>0</v>
      </c>
      <c r="R46" s="347">
        <v>8448</v>
      </c>
      <c r="S46" s="347">
        <v>6600</v>
      </c>
      <c r="T46" s="356">
        <v>0</v>
      </c>
      <c r="U46" s="347">
        <v>4485.4</v>
      </c>
      <c r="V46" s="347">
        <v>3297</v>
      </c>
      <c r="W46" s="347">
        <v>17004</v>
      </c>
      <c r="X46" s="347">
        <v>32292</v>
      </c>
      <c r="Y46" s="347">
        <v>29155</v>
      </c>
      <c r="Z46" s="347">
        <v>15424</v>
      </c>
      <c r="AA46" s="347">
        <v>12750</v>
      </c>
      <c r="AB46" s="347">
        <v>5625</v>
      </c>
      <c r="AC46" s="347">
        <v>8000</v>
      </c>
      <c r="AD46" s="347">
        <v>2080</v>
      </c>
      <c r="AE46" s="347">
        <v>5850</v>
      </c>
      <c r="AF46" s="347">
        <v>4380.34</v>
      </c>
    </row>
    <row r="47" spans="1:32" ht="15.75" customHeight="1">
      <c r="A47" s="853"/>
      <c r="B47" s="389" t="s">
        <v>63</v>
      </c>
      <c r="C47" s="347">
        <f aca="true" t="shared" si="18" ref="C47:N47">SUM(C46/C45)</f>
        <v>200</v>
      </c>
      <c r="D47" s="347">
        <f t="shared" si="18"/>
        <v>246.26470588235293</v>
      </c>
      <c r="E47" s="347">
        <f t="shared" si="18"/>
        <v>150.4673913043478</v>
      </c>
      <c r="F47" s="347">
        <f t="shared" si="18"/>
        <v>183.03030303030303</v>
      </c>
      <c r="G47" s="347">
        <f t="shared" si="18"/>
        <v>225.01960784313727</v>
      </c>
      <c r="H47" s="347">
        <f t="shared" si="18"/>
        <v>170.00461893764435</v>
      </c>
      <c r="I47" s="347">
        <f t="shared" si="18"/>
        <v>130.00228675966156</v>
      </c>
      <c r="J47" s="347">
        <f t="shared" si="18"/>
        <v>119.9945182951898</v>
      </c>
      <c r="K47" s="347">
        <f t="shared" si="18"/>
        <v>125.98990979972481</v>
      </c>
      <c r="L47" s="347">
        <f t="shared" si="18"/>
        <v>118</v>
      </c>
      <c r="M47" s="347">
        <f t="shared" si="18"/>
        <v>150</v>
      </c>
      <c r="N47" s="347">
        <f t="shared" si="18"/>
        <v>184.4902912621359</v>
      </c>
      <c r="O47" s="347"/>
      <c r="P47" s="347"/>
      <c r="Q47" s="356">
        <v>0</v>
      </c>
      <c r="R47" s="347">
        <f>SUM(R46/R45)</f>
        <v>176</v>
      </c>
      <c r="S47" s="347">
        <f aca="true" t="shared" si="19" ref="S47:X47">SUM(S46/S45)</f>
        <v>200</v>
      </c>
      <c r="T47" s="347" t="e">
        <f t="shared" si="19"/>
        <v>#DIV/0!</v>
      </c>
      <c r="U47" s="347">
        <f t="shared" si="19"/>
        <v>163.98201294190764</v>
      </c>
      <c r="V47" s="347">
        <f t="shared" si="19"/>
        <v>212.70967741935485</v>
      </c>
      <c r="W47" s="347">
        <f t="shared" si="19"/>
        <v>218</v>
      </c>
      <c r="X47" s="347">
        <f t="shared" si="19"/>
        <v>299</v>
      </c>
      <c r="Y47" s="347">
        <f aca="true" t="shared" si="20" ref="Y47:AD47">SUM(Y46/Y45)</f>
        <v>245</v>
      </c>
      <c r="Z47" s="347">
        <f t="shared" si="20"/>
        <v>270.5964912280702</v>
      </c>
      <c r="AA47" s="347">
        <f t="shared" si="20"/>
        <v>250</v>
      </c>
      <c r="AB47" s="347">
        <f t="shared" si="20"/>
        <v>250</v>
      </c>
      <c r="AC47" s="347">
        <f t="shared" si="20"/>
        <v>400</v>
      </c>
      <c r="AD47" s="347">
        <f t="shared" si="20"/>
        <v>260</v>
      </c>
      <c r="AE47" s="347">
        <f>SUM(AE46/AE45)</f>
        <v>325</v>
      </c>
      <c r="AF47" s="347">
        <f>SUM(AF46/AF45)</f>
        <v>175.2136</v>
      </c>
    </row>
    <row r="48" spans="1:32" ht="15.75" customHeight="1">
      <c r="A48" s="854"/>
      <c r="B48" s="389" t="s">
        <v>9</v>
      </c>
      <c r="C48" s="349">
        <v>11</v>
      </c>
      <c r="D48" s="349">
        <v>19</v>
      </c>
      <c r="E48" s="349">
        <v>68</v>
      </c>
      <c r="F48" s="349">
        <v>62</v>
      </c>
      <c r="G48" s="349">
        <v>41</v>
      </c>
      <c r="H48" s="349">
        <v>47</v>
      </c>
      <c r="I48" s="349">
        <v>116</v>
      </c>
      <c r="J48" s="349">
        <v>82</v>
      </c>
      <c r="K48" s="349">
        <v>37</v>
      </c>
      <c r="L48" s="349">
        <v>36</v>
      </c>
      <c r="M48" s="349">
        <v>65</v>
      </c>
      <c r="N48" s="349">
        <v>37</v>
      </c>
      <c r="O48" s="349"/>
      <c r="P48" s="349"/>
      <c r="Q48" s="356">
        <v>0</v>
      </c>
      <c r="R48" s="349">
        <v>1</v>
      </c>
      <c r="S48" s="349">
        <v>5</v>
      </c>
      <c r="T48" s="360">
        <v>0</v>
      </c>
      <c r="U48" s="349">
        <v>34</v>
      </c>
      <c r="V48" s="349">
        <v>17</v>
      </c>
      <c r="W48" s="349">
        <v>145</v>
      </c>
      <c r="X48" s="349">
        <v>155</v>
      </c>
      <c r="Y48" s="349">
        <v>168</v>
      </c>
      <c r="Z48" s="349">
        <v>165</v>
      </c>
      <c r="AA48" s="349">
        <v>98</v>
      </c>
      <c r="AB48" s="349">
        <v>45</v>
      </c>
      <c r="AC48" s="349">
        <v>14</v>
      </c>
      <c r="AD48" s="354">
        <v>14</v>
      </c>
      <c r="AE48" s="354">
        <v>19</v>
      </c>
      <c r="AF48" s="354">
        <v>31</v>
      </c>
    </row>
    <row r="49" spans="1:32" ht="15.75" customHeight="1">
      <c r="A49" s="852" t="s">
        <v>23</v>
      </c>
      <c r="B49" s="389" t="s">
        <v>3</v>
      </c>
      <c r="C49" s="347"/>
      <c r="D49" s="347">
        <v>13.5</v>
      </c>
      <c r="E49" s="347">
        <v>6.2</v>
      </c>
      <c r="F49" s="347">
        <v>16</v>
      </c>
      <c r="G49" s="347">
        <v>22.83</v>
      </c>
      <c r="H49" s="347">
        <v>47</v>
      </c>
      <c r="I49" s="347">
        <v>21.19</v>
      </c>
      <c r="J49" s="347">
        <v>12.43</v>
      </c>
      <c r="K49" s="347">
        <v>22.98</v>
      </c>
      <c r="L49" s="347">
        <v>37.08</v>
      </c>
      <c r="M49" s="347">
        <v>40.11</v>
      </c>
      <c r="N49" s="347">
        <v>71.06</v>
      </c>
      <c r="O49" s="347">
        <v>47.97</v>
      </c>
      <c r="P49" s="347">
        <v>31.72</v>
      </c>
      <c r="Q49" s="347">
        <v>25.04</v>
      </c>
      <c r="R49" s="347">
        <v>87.34</v>
      </c>
      <c r="S49" s="347">
        <v>62.32</v>
      </c>
      <c r="T49" s="391">
        <v>22.47</v>
      </c>
      <c r="U49" s="391">
        <v>28.37</v>
      </c>
      <c r="V49" s="391">
        <v>49.69</v>
      </c>
      <c r="W49" s="391">
        <v>44.47</v>
      </c>
      <c r="X49" s="391">
        <v>104.54</v>
      </c>
      <c r="Y49" s="391">
        <v>55.75</v>
      </c>
      <c r="Z49" s="391">
        <v>65</v>
      </c>
      <c r="AA49" s="391">
        <v>26</v>
      </c>
      <c r="AB49" s="391">
        <v>18.5</v>
      </c>
      <c r="AC49" s="391">
        <v>35.82</v>
      </c>
      <c r="AD49" s="347">
        <v>43.29</v>
      </c>
      <c r="AE49" s="347">
        <v>37.35</v>
      </c>
      <c r="AF49" s="347">
        <v>38.3</v>
      </c>
    </row>
    <row r="50" spans="1:32" ht="15.75" customHeight="1">
      <c r="A50" s="853"/>
      <c r="B50" s="389" t="s">
        <v>5</v>
      </c>
      <c r="C50" s="347"/>
      <c r="D50" s="347">
        <v>13.5</v>
      </c>
      <c r="E50" s="347">
        <v>6.2</v>
      </c>
      <c r="F50" s="347">
        <v>16</v>
      </c>
      <c r="G50" s="347">
        <v>22.83</v>
      </c>
      <c r="H50" s="347">
        <v>47</v>
      </c>
      <c r="I50" s="347">
        <v>20.94</v>
      </c>
      <c r="J50" s="347">
        <v>12.43</v>
      </c>
      <c r="K50" s="347">
        <v>22.98</v>
      </c>
      <c r="L50" s="347">
        <v>26.7</v>
      </c>
      <c r="M50" s="347">
        <v>40.11</v>
      </c>
      <c r="N50" s="347">
        <v>71.06</v>
      </c>
      <c r="O50" s="347">
        <v>47.97</v>
      </c>
      <c r="P50" s="347">
        <v>31.72</v>
      </c>
      <c r="Q50" s="347">
        <v>25</v>
      </c>
      <c r="R50" s="347">
        <v>87.3</v>
      </c>
      <c r="S50" s="347">
        <v>62.32</v>
      </c>
      <c r="T50" s="391">
        <v>22.47</v>
      </c>
      <c r="U50" s="391">
        <v>28.37</v>
      </c>
      <c r="V50" s="391">
        <v>45</v>
      </c>
      <c r="W50" s="391">
        <v>20.12</v>
      </c>
      <c r="X50" s="391">
        <v>90.54</v>
      </c>
      <c r="Y50" s="391">
        <v>45.98</v>
      </c>
      <c r="Z50" s="391">
        <v>40</v>
      </c>
      <c r="AA50" s="391">
        <v>26</v>
      </c>
      <c r="AB50" s="391">
        <v>18.5</v>
      </c>
      <c r="AC50" s="391">
        <v>33.32</v>
      </c>
      <c r="AD50" s="347">
        <v>36.39</v>
      </c>
      <c r="AE50" s="347">
        <v>9.72</v>
      </c>
      <c r="AF50" s="347">
        <v>38.3</v>
      </c>
    </row>
    <row r="51" spans="1:32" ht="15.75" customHeight="1">
      <c r="A51" s="853"/>
      <c r="B51" s="438" t="s">
        <v>67</v>
      </c>
      <c r="C51" s="349"/>
      <c r="D51" s="349">
        <v>2800</v>
      </c>
      <c r="E51" s="349">
        <v>906</v>
      </c>
      <c r="F51" s="349">
        <v>4640</v>
      </c>
      <c r="G51" s="349">
        <v>3653</v>
      </c>
      <c r="H51" s="349">
        <v>11753</v>
      </c>
      <c r="I51" s="349">
        <v>2174</v>
      </c>
      <c r="J51" s="349">
        <v>2486</v>
      </c>
      <c r="K51" s="349">
        <v>4596</v>
      </c>
      <c r="L51" s="349">
        <v>6606</v>
      </c>
      <c r="M51" s="349">
        <v>6696</v>
      </c>
      <c r="N51" s="349">
        <v>16947</v>
      </c>
      <c r="O51" s="349">
        <v>9469</v>
      </c>
      <c r="P51" s="349">
        <v>5234</v>
      </c>
      <c r="Q51" s="347">
        <v>4125</v>
      </c>
      <c r="R51" s="347">
        <v>14323</v>
      </c>
      <c r="S51" s="347">
        <v>9855</v>
      </c>
      <c r="T51" s="391">
        <v>3361</v>
      </c>
      <c r="U51" s="391">
        <v>11363.75</v>
      </c>
      <c r="V51" s="391">
        <v>8899.65</v>
      </c>
      <c r="W51" s="391">
        <v>4380</v>
      </c>
      <c r="X51" s="391">
        <v>35220.06</v>
      </c>
      <c r="Y51" s="391">
        <v>13494.2</v>
      </c>
      <c r="Z51" s="391">
        <v>12320</v>
      </c>
      <c r="AA51" s="391">
        <v>9879.98</v>
      </c>
      <c r="AB51" s="391">
        <v>3700</v>
      </c>
      <c r="AC51" s="391">
        <v>6178</v>
      </c>
      <c r="AD51" s="347">
        <v>7496.31</v>
      </c>
      <c r="AE51" s="347">
        <v>1298</v>
      </c>
      <c r="AF51" s="347">
        <v>9198</v>
      </c>
    </row>
    <row r="52" spans="1:32" ht="15.75" customHeight="1">
      <c r="A52" s="853"/>
      <c r="B52" s="389" t="s">
        <v>63</v>
      </c>
      <c r="C52" s="347"/>
      <c r="D52" s="347">
        <f aca="true" t="shared" si="21" ref="D52:X52">SUM(D51/D50)</f>
        <v>207.40740740740742</v>
      </c>
      <c r="E52" s="347">
        <f t="shared" si="21"/>
        <v>146.1290322580645</v>
      </c>
      <c r="F52" s="347">
        <f t="shared" si="21"/>
        <v>290</v>
      </c>
      <c r="G52" s="347">
        <f t="shared" si="21"/>
        <v>160.00876040297854</v>
      </c>
      <c r="H52" s="347">
        <f t="shared" si="21"/>
        <v>250.06382978723406</v>
      </c>
      <c r="I52" s="347">
        <f t="shared" si="21"/>
        <v>103.8204393505253</v>
      </c>
      <c r="J52" s="347">
        <f t="shared" si="21"/>
        <v>200</v>
      </c>
      <c r="K52" s="347">
        <f t="shared" si="21"/>
        <v>200</v>
      </c>
      <c r="L52" s="347">
        <f t="shared" si="21"/>
        <v>247.41573033707866</v>
      </c>
      <c r="M52" s="347">
        <f t="shared" si="21"/>
        <v>166.9409124906507</v>
      </c>
      <c r="N52" s="347">
        <f t="shared" si="21"/>
        <v>238.48860118209961</v>
      </c>
      <c r="O52" s="347">
        <f t="shared" si="21"/>
        <v>197.3942047112779</v>
      </c>
      <c r="P52" s="347">
        <f t="shared" si="21"/>
        <v>165.0063051702396</v>
      </c>
      <c r="Q52" s="347">
        <f t="shared" si="21"/>
        <v>165</v>
      </c>
      <c r="R52" s="347">
        <f t="shared" si="21"/>
        <v>164.06643757159222</v>
      </c>
      <c r="S52" s="347">
        <f t="shared" si="21"/>
        <v>158.13543003851092</v>
      </c>
      <c r="T52" s="347">
        <f t="shared" si="21"/>
        <v>149.57721406319538</v>
      </c>
      <c r="U52" s="347">
        <f t="shared" si="21"/>
        <v>400.555163905534</v>
      </c>
      <c r="V52" s="347">
        <f t="shared" si="21"/>
        <v>197.76999999999998</v>
      </c>
      <c r="W52" s="347">
        <f t="shared" si="21"/>
        <v>217.6938369781312</v>
      </c>
      <c r="X52" s="347">
        <f t="shared" si="21"/>
        <v>388.99999999999994</v>
      </c>
      <c r="Y52" s="347">
        <f aca="true" t="shared" si="22" ref="Y52:AD52">SUM(Y51/Y50)</f>
        <v>293.47977381470207</v>
      </c>
      <c r="Z52" s="347">
        <f t="shared" si="22"/>
        <v>308</v>
      </c>
      <c r="AA52" s="347">
        <f t="shared" si="22"/>
        <v>379.99923076923073</v>
      </c>
      <c r="AB52" s="347">
        <f t="shared" si="22"/>
        <v>200</v>
      </c>
      <c r="AC52" s="347">
        <f t="shared" si="22"/>
        <v>185.4141656662665</v>
      </c>
      <c r="AD52" s="347">
        <f t="shared" si="22"/>
        <v>205.99917559769167</v>
      </c>
      <c r="AE52" s="347">
        <f>SUM(AE51/AE50)</f>
        <v>133.53909465020575</v>
      </c>
      <c r="AF52" s="347">
        <f>SUM(AF51/AF50)</f>
        <v>240.1566579634465</v>
      </c>
    </row>
    <row r="53" spans="1:32" ht="15.75" customHeight="1">
      <c r="A53" s="854"/>
      <c r="B53" s="389" t="s">
        <v>9</v>
      </c>
      <c r="C53" s="349"/>
      <c r="D53" s="349">
        <v>14</v>
      </c>
      <c r="E53" s="349">
        <v>10</v>
      </c>
      <c r="F53" s="349">
        <v>22</v>
      </c>
      <c r="G53" s="349">
        <v>48</v>
      </c>
      <c r="H53" s="349">
        <v>28</v>
      </c>
      <c r="I53" s="349">
        <v>24</v>
      </c>
      <c r="J53" s="349">
        <v>46</v>
      </c>
      <c r="K53" s="349">
        <v>27</v>
      </c>
      <c r="L53" s="349">
        <v>23</v>
      </c>
      <c r="M53" s="349">
        <v>58</v>
      </c>
      <c r="N53" s="349">
        <v>112</v>
      </c>
      <c r="O53" s="349">
        <v>70</v>
      </c>
      <c r="P53" s="349">
        <v>61</v>
      </c>
      <c r="Q53" s="349">
        <v>73</v>
      </c>
      <c r="R53" s="349">
        <v>74</v>
      </c>
      <c r="S53" s="349">
        <v>44</v>
      </c>
      <c r="T53" s="392">
        <v>120</v>
      </c>
      <c r="U53" s="349">
        <v>36</v>
      </c>
      <c r="V53" s="349">
        <v>33</v>
      </c>
      <c r="W53" s="349">
        <v>58</v>
      </c>
      <c r="X53" s="349">
        <v>44</v>
      </c>
      <c r="Y53" s="349">
        <v>49</v>
      </c>
      <c r="Z53" s="349">
        <v>45</v>
      </c>
      <c r="AA53" s="349">
        <v>23</v>
      </c>
      <c r="AB53" s="349">
        <v>16</v>
      </c>
      <c r="AC53" s="349">
        <v>37</v>
      </c>
      <c r="AD53" s="354">
        <v>34</v>
      </c>
      <c r="AE53" s="354">
        <v>38</v>
      </c>
      <c r="AF53" s="354">
        <v>37</v>
      </c>
    </row>
    <row r="54" spans="1:32" ht="15.75" customHeight="1">
      <c r="A54" s="852" t="s">
        <v>123</v>
      </c>
      <c r="B54" s="389" t="s">
        <v>3</v>
      </c>
      <c r="C54" s="347"/>
      <c r="D54" s="347">
        <v>3.5</v>
      </c>
      <c r="E54" s="347">
        <v>8.6</v>
      </c>
      <c r="F54" s="347"/>
      <c r="G54" s="347"/>
      <c r="H54" s="347"/>
      <c r="I54" s="347"/>
      <c r="J54" s="347">
        <v>35</v>
      </c>
      <c r="K54" s="347"/>
      <c r="L54" s="347"/>
      <c r="M54" s="347"/>
      <c r="N54" s="347">
        <v>80</v>
      </c>
      <c r="O54" s="347">
        <v>56</v>
      </c>
      <c r="P54" s="347"/>
      <c r="Q54" s="356">
        <v>0</v>
      </c>
      <c r="R54" s="356">
        <v>0</v>
      </c>
      <c r="S54" s="347">
        <v>35</v>
      </c>
      <c r="T54" s="347">
        <v>10</v>
      </c>
      <c r="U54" s="347">
        <v>10</v>
      </c>
      <c r="V54" s="347">
        <v>20</v>
      </c>
      <c r="W54" s="347">
        <v>20</v>
      </c>
      <c r="X54" s="347">
        <v>50</v>
      </c>
      <c r="Y54" s="347">
        <v>4.11</v>
      </c>
      <c r="Z54" s="347">
        <v>55</v>
      </c>
      <c r="AA54" s="347">
        <v>0.05</v>
      </c>
      <c r="AB54" s="347">
        <v>0.15</v>
      </c>
      <c r="AC54" s="347">
        <v>2</v>
      </c>
      <c r="AD54" s="349">
        <v>0</v>
      </c>
      <c r="AE54" s="347">
        <v>1</v>
      </c>
      <c r="AF54" s="347">
        <v>1</v>
      </c>
    </row>
    <row r="55" spans="1:32" ht="15.75" customHeight="1">
      <c r="A55" s="853"/>
      <c r="B55" s="389" t="s">
        <v>5</v>
      </c>
      <c r="C55" s="347"/>
      <c r="D55" s="347">
        <v>3.5</v>
      </c>
      <c r="E55" s="347">
        <v>8.6</v>
      </c>
      <c r="F55" s="347"/>
      <c r="G55" s="347"/>
      <c r="H55" s="347"/>
      <c r="I55" s="347"/>
      <c r="J55" s="347">
        <v>35</v>
      </c>
      <c r="K55" s="347"/>
      <c r="L55" s="347"/>
      <c r="M55" s="347"/>
      <c r="N55" s="347">
        <v>80</v>
      </c>
      <c r="O55" s="347">
        <v>56</v>
      </c>
      <c r="P55" s="347"/>
      <c r="Q55" s="356">
        <v>0</v>
      </c>
      <c r="R55" s="356">
        <v>0</v>
      </c>
      <c r="S55" s="347">
        <v>35</v>
      </c>
      <c r="T55" s="347">
        <v>10</v>
      </c>
      <c r="U55" s="347">
        <v>10</v>
      </c>
      <c r="V55" s="347">
        <v>15</v>
      </c>
      <c r="W55" s="347">
        <v>10</v>
      </c>
      <c r="X55" s="347">
        <v>50</v>
      </c>
      <c r="Y55" s="347">
        <v>3.53</v>
      </c>
      <c r="Z55" s="347">
        <v>45</v>
      </c>
      <c r="AA55" s="347">
        <v>0.05</v>
      </c>
      <c r="AB55" s="347">
        <v>0.15</v>
      </c>
      <c r="AC55" s="347">
        <v>2</v>
      </c>
      <c r="AD55" s="349">
        <v>0</v>
      </c>
      <c r="AE55" s="347">
        <v>1</v>
      </c>
      <c r="AF55" s="347">
        <v>1</v>
      </c>
    </row>
    <row r="56" spans="1:32" ht="15.75" customHeight="1">
      <c r="A56" s="853"/>
      <c r="B56" s="438" t="s">
        <v>67</v>
      </c>
      <c r="C56" s="349"/>
      <c r="D56" s="349">
        <v>228</v>
      </c>
      <c r="E56" s="349">
        <v>516</v>
      </c>
      <c r="F56" s="349"/>
      <c r="G56" s="349"/>
      <c r="H56" s="349"/>
      <c r="I56" s="349"/>
      <c r="J56" s="349">
        <v>10500</v>
      </c>
      <c r="K56" s="349"/>
      <c r="L56" s="349"/>
      <c r="M56" s="349"/>
      <c r="N56" s="349">
        <v>63000</v>
      </c>
      <c r="O56" s="349">
        <v>28000</v>
      </c>
      <c r="P56" s="349"/>
      <c r="Q56" s="356">
        <v>0</v>
      </c>
      <c r="R56" s="356">
        <v>0</v>
      </c>
      <c r="S56" s="347">
        <v>4130</v>
      </c>
      <c r="T56" s="347">
        <v>1180</v>
      </c>
      <c r="U56" s="347">
        <v>1180</v>
      </c>
      <c r="V56" s="347">
        <v>1770</v>
      </c>
      <c r="W56" s="347">
        <v>1295</v>
      </c>
      <c r="X56" s="347">
        <v>11500</v>
      </c>
      <c r="Y56" s="347">
        <v>546.8</v>
      </c>
      <c r="Z56" s="347">
        <v>10890</v>
      </c>
      <c r="AA56" s="347">
        <v>20</v>
      </c>
      <c r="AB56" s="347">
        <v>22</v>
      </c>
      <c r="AC56" s="347">
        <v>700</v>
      </c>
      <c r="AD56" s="349">
        <v>0</v>
      </c>
      <c r="AE56" s="347">
        <v>380</v>
      </c>
      <c r="AF56" s="347">
        <v>22</v>
      </c>
    </row>
    <row r="57" spans="1:32" ht="15.75" customHeight="1">
      <c r="A57" s="853"/>
      <c r="B57" s="389" t="s">
        <v>63</v>
      </c>
      <c r="C57" s="347"/>
      <c r="D57" s="347">
        <f>SUM(D56/D55)</f>
        <v>65.14285714285714</v>
      </c>
      <c r="E57" s="347">
        <f>SUM(E56/E55)</f>
        <v>60</v>
      </c>
      <c r="F57" s="347"/>
      <c r="G57" s="347"/>
      <c r="H57" s="347"/>
      <c r="I57" s="347"/>
      <c r="J57" s="347">
        <f>SUM(J56/J55)</f>
        <v>300</v>
      </c>
      <c r="K57" s="347"/>
      <c r="L57" s="347"/>
      <c r="M57" s="347"/>
      <c r="N57" s="347">
        <f>SUM(N56/N55)</f>
        <v>787.5</v>
      </c>
      <c r="O57" s="347">
        <f>SUM(O56/O55)</f>
        <v>500</v>
      </c>
      <c r="P57" s="347"/>
      <c r="Q57" s="356">
        <v>0</v>
      </c>
      <c r="R57" s="356">
        <v>0</v>
      </c>
      <c r="S57" s="347">
        <f aca="true" t="shared" si="23" ref="S57:X57">SUM(S56/S55)</f>
        <v>118</v>
      </c>
      <c r="T57" s="347">
        <f t="shared" si="23"/>
        <v>118</v>
      </c>
      <c r="U57" s="347">
        <f t="shared" si="23"/>
        <v>118</v>
      </c>
      <c r="V57" s="347">
        <f t="shared" si="23"/>
        <v>118</v>
      </c>
      <c r="W57" s="347">
        <f t="shared" si="23"/>
        <v>129.5</v>
      </c>
      <c r="X57" s="347">
        <f t="shared" si="23"/>
        <v>230</v>
      </c>
      <c r="Y57" s="347">
        <f>SUM(Y56/Y55)</f>
        <v>154.90084985835693</v>
      </c>
      <c r="Z57" s="347">
        <f>SUM(Z56/Z55)</f>
        <v>242</v>
      </c>
      <c r="AA57" s="347">
        <f>SUM(AA56/AA55)</f>
        <v>400</v>
      </c>
      <c r="AB57" s="347">
        <f>SUM(AB56/AB55)</f>
        <v>146.66666666666669</v>
      </c>
      <c r="AC57" s="347">
        <f>SUM(AC56/AC55)</f>
        <v>350</v>
      </c>
      <c r="AD57" s="349">
        <v>0</v>
      </c>
      <c r="AE57" s="347">
        <f>SUM(AE56/AE55)</f>
        <v>380</v>
      </c>
      <c r="AF57" s="347">
        <f>SUM(AF56/AF55)</f>
        <v>22</v>
      </c>
    </row>
    <row r="58" spans="1:32" ht="15.75" customHeight="1">
      <c r="A58" s="854"/>
      <c r="B58" s="389" t="s">
        <v>9</v>
      </c>
      <c r="C58" s="349"/>
      <c r="D58" s="349">
        <v>11</v>
      </c>
      <c r="E58" s="349">
        <v>24</v>
      </c>
      <c r="F58" s="349"/>
      <c r="G58" s="349"/>
      <c r="H58" s="349"/>
      <c r="I58" s="349"/>
      <c r="J58" s="349">
        <v>31</v>
      </c>
      <c r="K58" s="349"/>
      <c r="L58" s="349"/>
      <c r="M58" s="349"/>
      <c r="N58" s="349">
        <v>2</v>
      </c>
      <c r="O58" s="349">
        <v>2</v>
      </c>
      <c r="P58" s="349"/>
      <c r="Q58" s="356">
        <v>0</v>
      </c>
      <c r="R58" s="356">
        <v>0</v>
      </c>
      <c r="S58" s="349">
        <v>40</v>
      </c>
      <c r="T58" s="349">
        <v>25</v>
      </c>
      <c r="U58" s="349">
        <v>25</v>
      </c>
      <c r="V58" s="349">
        <v>25</v>
      </c>
      <c r="W58" s="349">
        <v>25</v>
      </c>
      <c r="X58" s="349">
        <v>30</v>
      </c>
      <c r="Y58" s="349">
        <v>4</v>
      </c>
      <c r="Z58" s="349">
        <v>12</v>
      </c>
      <c r="AA58" s="349">
        <v>1</v>
      </c>
      <c r="AB58" s="349">
        <v>1</v>
      </c>
      <c r="AC58" s="349">
        <v>7</v>
      </c>
      <c r="AD58" s="349">
        <v>0</v>
      </c>
      <c r="AE58" s="354">
        <v>1</v>
      </c>
      <c r="AF58" s="354">
        <v>1</v>
      </c>
    </row>
    <row r="59" spans="1:32" ht="15.75" customHeight="1">
      <c r="A59" s="852" t="s">
        <v>40</v>
      </c>
      <c r="B59" s="389" t="s">
        <v>3</v>
      </c>
      <c r="C59" s="347">
        <v>700</v>
      </c>
      <c r="D59" s="347">
        <v>2793</v>
      </c>
      <c r="E59" s="347">
        <v>3135</v>
      </c>
      <c r="F59" s="347">
        <v>3980</v>
      </c>
      <c r="G59" s="347">
        <v>3800</v>
      </c>
      <c r="H59" s="347">
        <v>2835</v>
      </c>
      <c r="I59" s="347">
        <v>2773.8</v>
      </c>
      <c r="J59" s="347">
        <v>3890</v>
      </c>
      <c r="K59" s="347">
        <v>1132</v>
      </c>
      <c r="L59" s="347">
        <v>1950</v>
      </c>
      <c r="M59" s="347">
        <v>2142</v>
      </c>
      <c r="N59" s="347">
        <v>1644</v>
      </c>
      <c r="O59" s="347">
        <v>3309</v>
      </c>
      <c r="P59" s="347">
        <v>3881</v>
      </c>
      <c r="Q59" s="347">
        <v>2900</v>
      </c>
      <c r="R59" s="347">
        <v>1800</v>
      </c>
      <c r="S59" s="347">
        <v>1123</v>
      </c>
      <c r="T59" s="391">
        <v>1948</v>
      </c>
      <c r="U59" s="391">
        <v>1883</v>
      </c>
      <c r="V59" s="391">
        <v>956</v>
      </c>
      <c r="W59" s="391">
        <v>810</v>
      </c>
      <c r="X59" s="391">
        <v>938</v>
      </c>
      <c r="Y59" s="391">
        <v>186.23</v>
      </c>
      <c r="Z59" s="391">
        <v>850</v>
      </c>
      <c r="AA59" s="391">
        <v>680</v>
      </c>
      <c r="AB59" s="391">
        <v>458</v>
      </c>
      <c r="AC59" s="391">
        <v>315</v>
      </c>
      <c r="AD59" s="347">
        <v>540.5</v>
      </c>
      <c r="AE59" s="347">
        <v>158</v>
      </c>
      <c r="AF59" s="347">
        <v>846</v>
      </c>
    </row>
    <row r="60" spans="1:32" ht="15.75" customHeight="1">
      <c r="A60" s="853"/>
      <c r="B60" s="389" t="s">
        <v>5</v>
      </c>
      <c r="C60" s="347">
        <v>700</v>
      </c>
      <c r="D60" s="347">
        <v>2793</v>
      </c>
      <c r="E60" s="347">
        <v>3115</v>
      </c>
      <c r="F60" s="347">
        <v>3980</v>
      </c>
      <c r="G60" s="347">
        <v>3670</v>
      </c>
      <c r="H60" s="347">
        <v>2805</v>
      </c>
      <c r="I60" s="347">
        <v>2700</v>
      </c>
      <c r="J60" s="347">
        <v>3890</v>
      </c>
      <c r="K60" s="347">
        <v>1132</v>
      </c>
      <c r="L60" s="347">
        <v>1950</v>
      </c>
      <c r="M60" s="347">
        <v>1287</v>
      </c>
      <c r="N60" s="347">
        <v>1644</v>
      </c>
      <c r="O60" s="347">
        <v>3309</v>
      </c>
      <c r="P60" s="347">
        <v>3881</v>
      </c>
      <c r="Q60" s="347">
        <v>2900</v>
      </c>
      <c r="R60" s="347">
        <v>1800</v>
      </c>
      <c r="S60" s="347">
        <v>1123</v>
      </c>
      <c r="T60" s="391">
        <v>1948</v>
      </c>
      <c r="U60" s="391">
        <v>1883</v>
      </c>
      <c r="V60" s="391">
        <v>936</v>
      </c>
      <c r="W60" s="391">
        <v>404</v>
      </c>
      <c r="X60" s="391">
        <v>938</v>
      </c>
      <c r="Y60" s="391">
        <v>186.23</v>
      </c>
      <c r="Z60" s="391">
        <v>780</v>
      </c>
      <c r="AA60" s="391">
        <v>680</v>
      </c>
      <c r="AB60" s="391">
        <v>458</v>
      </c>
      <c r="AC60" s="391">
        <v>40</v>
      </c>
      <c r="AD60" s="347">
        <v>540.5</v>
      </c>
      <c r="AE60" s="347">
        <v>158</v>
      </c>
      <c r="AF60" s="347">
        <v>846</v>
      </c>
    </row>
    <row r="61" spans="1:32" ht="15.75" customHeight="1">
      <c r="A61" s="853"/>
      <c r="B61" s="438" t="s">
        <v>67</v>
      </c>
      <c r="C61" s="349">
        <v>143000</v>
      </c>
      <c r="D61" s="349">
        <v>558600</v>
      </c>
      <c r="E61" s="349">
        <v>467250</v>
      </c>
      <c r="F61" s="349">
        <v>596483</v>
      </c>
      <c r="G61" s="349">
        <v>550500</v>
      </c>
      <c r="H61" s="349">
        <v>420750</v>
      </c>
      <c r="I61" s="349">
        <v>405000</v>
      </c>
      <c r="J61" s="349">
        <v>583500</v>
      </c>
      <c r="K61" s="349">
        <v>153952</v>
      </c>
      <c r="L61" s="349">
        <v>292500</v>
      </c>
      <c r="M61" s="349">
        <v>96525</v>
      </c>
      <c r="N61" s="349">
        <v>154500</v>
      </c>
      <c r="O61" s="349">
        <v>288009</v>
      </c>
      <c r="P61" s="349">
        <v>446315</v>
      </c>
      <c r="Q61" s="347">
        <v>325500</v>
      </c>
      <c r="R61" s="347">
        <v>336600</v>
      </c>
      <c r="S61" s="347">
        <v>145990</v>
      </c>
      <c r="T61" s="391">
        <v>331160</v>
      </c>
      <c r="U61" s="391">
        <v>514059</v>
      </c>
      <c r="V61" s="391">
        <v>93600</v>
      </c>
      <c r="W61" s="391">
        <v>44880</v>
      </c>
      <c r="X61" s="391">
        <v>234500</v>
      </c>
      <c r="Y61" s="391">
        <v>70394.94</v>
      </c>
      <c r="Z61" s="391">
        <v>205920</v>
      </c>
      <c r="AA61" s="391">
        <v>122400</v>
      </c>
      <c r="AB61" s="391">
        <v>91200</v>
      </c>
      <c r="AC61" s="391">
        <v>63000</v>
      </c>
      <c r="AD61" s="347">
        <v>102980</v>
      </c>
      <c r="AE61" s="347">
        <v>31600</v>
      </c>
      <c r="AF61" s="347">
        <v>186120</v>
      </c>
    </row>
    <row r="62" spans="1:32" ht="15.75" customHeight="1">
      <c r="A62" s="853"/>
      <c r="B62" s="389" t="s">
        <v>63</v>
      </c>
      <c r="C62" s="347">
        <f aca="true" t="shared" si="24" ref="C62:X62">SUM(C61/C60)</f>
        <v>204.28571428571428</v>
      </c>
      <c r="D62" s="347">
        <f t="shared" si="24"/>
        <v>200</v>
      </c>
      <c r="E62" s="347">
        <f t="shared" si="24"/>
        <v>150</v>
      </c>
      <c r="F62" s="347">
        <f t="shared" si="24"/>
        <v>149.87010050251257</v>
      </c>
      <c r="G62" s="347">
        <f t="shared" si="24"/>
        <v>150</v>
      </c>
      <c r="H62" s="347">
        <f t="shared" si="24"/>
        <v>150</v>
      </c>
      <c r="I62" s="347">
        <f t="shared" si="24"/>
        <v>150</v>
      </c>
      <c r="J62" s="347">
        <f t="shared" si="24"/>
        <v>150</v>
      </c>
      <c r="K62" s="347">
        <f t="shared" si="24"/>
        <v>136</v>
      </c>
      <c r="L62" s="347">
        <f t="shared" si="24"/>
        <v>150</v>
      </c>
      <c r="M62" s="347">
        <f t="shared" si="24"/>
        <v>75</v>
      </c>
      <c r="N62" s="347">
        <f t="shared" si="24"/>
        <v>93.97810218978103</v>
      </c>
      <c r="O62" s="347">
        <f t="shared" si="24"/>
        <v>87.03807796917498</v>
      </c>
      <c r="P62" s="347">
        <f t="shared" si="24"/>
        <v>115</v>
      </c>
      <c r="Q62" s="347">
        <f t="shared" si="24"/>
        <v>112.24137931034483</v>
      </c>
      <c r="R62" s="347">
        <f t="shared" si="24"/>
        <v>187</v>
      </c>
      <c r="S62" s="347">
        <f t="shared" si="24"/>
        <v>130</v>
      </c>
      <c r="T62" s="347">
        <f t="shared" si="24"/>
        <v>170</v>
      </c>
      <c r="U62" s="347">
        <f t="shared" si="24"/>
        <v>273</v>
      </c>
      <c r="V62" s="347">
        <f t="shared" si="24"/>
        <v>100</v>
      </c>
      <c r="W62" s="347">
        <f t="shared" si="24"/>
        <v>111.08910891089108</v>
      </c>
      <c r="X62" s="347">
        <f t="shared" si="24"/>
        <v>250</v>
      </c>
      <c r="Y62" s="347">
        <f aca="true" t="shared" si="25" ref="Y62:AD62">SUM(Y61/Y60)</f>
        <v>378.00000000000006</v>
      </c>
      <c r="Z62" s="347">
        <f t="shared" si="25"/>
        <v>264</v>
      </c>
      <c r="AA62" s="347">
        <f t="shared" si="25"/>
        <v>180</v>
      </c>
      <c r="AB62" s="347">
        <f t="shared" si="25"/>
        <v>199.12663755458516</v>
      </c>
      <c r="AC62" s="391">
        <f t="shared" si="25"/>
        <v>1575</v>
      </c>
      <c r="AD62" s="347">
        <f t="shared" si="25"/>
        <v>190.527289546716</v>
      </c>
      <c r="AE62" s="347">
        <f>SUM(AE61/AE60)</f>
        <v>200</v>
      </c>
      <c r="AF62" s="347">
        <f>SUM(AF61/AF60)</f>
        <v>220</v>
      </c>
    </row>
    <row r="63" spans="1:32" ht="15.75" customHeight="1">
      <c r="A63" s="854"/>
      <c r="B63" s="389" t="s">
        <v>9</v>
      </c>
      <c r="C63" s="349">
        <v>700</v>
      </c>
      <c r="D63" s="349">
        <v>1470</v>
      </c>
      <c r="E63" s="349">
        <v>1585</v>
      </c>
      <c r="F63" s="349">
        <v>1590</v>
      </c>
      <c r="G63" s="349">
        <v>1800</v>
      </c>
      <c r="H63" s="349">
        <v>1715</v>
      </c>
      <c r="I63" s="349">
        <v>1563</v>
      </c>
      <c r="J63" s="349">
        <v>2480</v>
      </c>
      <c r="K63" s="349">
        <v>609</v>
      </c>
      <c r="L63" s="349">
        <v>900</v>
      </c>
      <c r="M63" s="349">
        <v>1479</v>
      </c>
      <c r="N63" s="349">
        <v>2409</v>
      </c>
      <c r="O63" s="349">
        <v>1986</v>
      </c>
      <c r="P63" s="349">
        <v>3082</v>
      </c>
      <c r="Q63" s="349">
        <v>2500</v>
      </c>
      <c r="R63" s="349">
        <v>1259</v>
      </c>
      <c r="S63" s="349">
        <v>1276</v>
      </c>
      <c r="T63" s="392">
        <v>1647</v>
      </c>
      <c r="U63" s="349">
        <v>222</v>
      </c>
      <c r="V63" s="349">
        <v>1730</v>
      </c>
      <c r="W63" s="349">
        <v>564</v>
      </c>
      <c r="X63" s="349">
        <v>958</v>
      </c>
      <c r="Y63" s="349">
        <v>196</v>
      </c>
      <c r="Z63" s="349">
        <v>630</v>
      </c>
      <c r="AA63" s="349">
        <v>510</v>
      </c>
      <c r="AB63" s="349">
        <v>481</v>
      </c>
      <c r="AC63" s="392">
        <v>620</v>
      </c>
      <c r="AD63" s="354">
        <v>606</v>
      </c>
      <c r="AE63" s="354">
        <v>146</v>
      </c>
      <c r="AF63" s="354">
        <v>893</v>
      </c>
    </row>
    <row r="64" spans="1:32" ht="15.75" customHeight="1">
      <c r="A64" s="852" t="s">
        <v>142</v>
      </c>
      <c r="B64" s="389" t="s">
        <v>3</v>
      </c>
      <c r="C64" s="347">
        <v>700</v>
      </c>
      <c r="D64" s="347">
        <v>2793</v>
      </c>
      <c r="E64" s="347">
        <v>3135</v>
      </c>
      <c r="F64" s="347">
        <v>3980</v>
      </c>
      <c r="G64" s="347">
        <v>3800</v>
      </c>
      <c r="H64" s="347">
        <v>2835</v>
      </c>
      <c r="I64" s="347">
        <v>2773.8</v>
      </c>
      <c r="J64" s="347">
        <v>3890</v>
      </c>
      <c r="K64" s="347">
        <v>1132</v>
      </c>
      <c r="L64" s="347">
        <v>1950</v>
      </c>
      <c r="M64" s="347">
        <v>2142</v>
      </c>
      <c r="N64" s="347">
        <v>1644</v>
      </c>
      <c r="O64" s="347">
        <v>3309</v>
      </c>
      <c r="P64" s="347">
        <v>3881</v>
      </c>
      <c r="Q64" s="347">
        <v>2900</v>
      </c>
      <c r="R64" s="347">
        <v>1800</v>
      </c>
      <c r="S64" s="347"/>
      <c r="T64" s="391"/>
      <c r="U64" s="391"/>
      <c r="V64" s="392">
        <v>0</v>
      </c>
      <c r="W64" s="392">
        <v>0</v>
      </c>
      <c r="X64" s="392">
        <v>0</v>
      </c>
      <c r="Y64" s="392">
        <v>0</v>
      </c>
      <c r="Z64" s="391">
        <v>33</v>
      </c>
      <c r="AA64" s="391">
        <v>9.82</v>
      </c>
      <c r="AB64" s="391">
        <v>5.27</v>
      </c>
      <c r="AC64" s="391">
        <v>10.01</v>
      </c>
      <c r="AD64" s="355">
        <v>2.39</v>
      </c>
      <c r="AE64" s="355">
        <v>5.55</v>
      </c>
      <c r="AF64" s="355">
        <v>10</v>
      </c>
    </row>
    <row r="65" spans="1:32" ht="15.75" customHeight="1">
      <c r="A65" s="853"/>
      <c r="B65" s="389" t="s">
        <v>5</v>
      </c>
      <c r="C65" s="347">
        <v>700</v>
      </c>
      <c r="D65" s="347">
        <v>2793</v>
      </c>
      <c r="E65" s="347">
        <v>3115</v>
      </c>
      <c r="F65" s="347">
        <v>3980</v>
      </c>
      <c r="G65" s="347">
        <v>3670</v>
      </c>
      <c r="H65" s="347">
        <v>2805</v>
      </c>
      <c r="I65" s="347">
        <v>2700</v>
      </c>
      <c r="J65" s="347">
        <v>3890</v>
      </c>
      <c r="K65" s="347">
        <v>1132</v>
      </c>
      <c r="L65" s="347">
        <v>1950</v>
      </c>
      <c r="M65" s="347">
        <v>1287</v>
      </c>
      <c r="N65" s="347">
        <v>1644</v>
      </c>
      <c r="O65" s="347">
        <v>3309</v>
      </c>
      <c r="P65" s="347">
        <v>3881</v>
      </c>
      <c r="Q65" s="347">
        <v>2900</v>
      </c>
      <c r="R65" s="347">
        <v>1800</v>
      </c>
      <c r="S65" s="347"/>
      <c r="T65" s="391"/>
      <c r="U65" s="391"/>
      <c r="V65" s="392">
        <v>0</v>
      </c>
      <c r="W65" s="392">
        <v>0</v>
      </c>
      <c r="X65" s="392">
        <v>0</v>
      </c>
      <c r="Y65" s="392">
        <v>0</v>
      </c>
      <c r="Z65" s="391">
        <v>25</v>
      </c>
      <c r="AA65" s="391">
        <v>9.82</v>
      </c>
      <c r="AB65" s="391">
        <v>5.27</v>
      </c>
      <c r="AC65" s="391">
        <v>10.01</v>
      </c>
      <c r="AD65" s="357">
        <v>2.3</v>
      </c>
      <c r="AE65" s="357">
        <v>5</v>
      </c>
      <c r="AF65" s="357">
        <v>10</v>
      </c>
    </row>
    <row r="66" spans="1:32" ht="15.75" customHeight="1">
      <c r="A66" s="853"/>
      <c r="B66" s="438" t="s">
        <v>67</v>
      </c>
      <c r="C66" s="349">
        <v>143000</v>
      </c>
      <c r="D66" s="349">
        <v>558600</v>
      </c>
      <c r="E66" s="349">
        <v>467250</v>
      </c>
      <c r="F66" s="349">
        <v>596483</v>
      </c>
      <c r="G66" s="349">
        <v>550500</v>
      </c>
      <c r="H66" s="349">
        <v>420750</v>
      </c>
      <c r="I66" s="349">
        <v>405000</v>
      </c>
      <c r="J66" s="349">
        <v>583500</v>
      </c>
      <c r="K66" s="349">
        <v>153952</v>
      </c>
      <c r="L66" s="349">
        <v>292500</v>
      </c>
      <c r="M66" s="349">
        <v>96525</v>
      </c>
      <c r="N66" s="349">
        <v>154500</v>
      </c>
      <c r="O66" s="349">
        <v>288009</v>
      </c>
      <c r="P66" s="349">
        <v>446315</v>
      </c>
      <c r="Q66" s="347">
        <v>325500</v>
      </c>
      <c r="R66" s="347">
        <v>336600</v>
      </c>
      <c r="S66" s="347"/>
      <c r="T66" s="391"/>
      <c r="U66" s="391"/>
      <c r="V66" s="392">
        <v>0</v>
      </c>
      <c r="W66" s="392">
        <v>0</v>
      </c>
      <c r="X66" s="392">
        <v>0</v>
      </c>
      <c r="Y66" s="392">
        <v>0</v>
      </c>
      <c r="Z66" s="391">
        <v>4950</v>
      </c>
      <c r="AA66" s="391">
        <v>2258.52</v>
      </c>
      <c r="AB66" s="391">
        <v>500</v>
      </c>
      <c r="AC66" s="391">
        <v>3503</v>
      </c>
      <c r="AD66" s="355">
        <v>281</v>
      </c>
      <c r="AE66" s="355">
        <v>1020</v>
      </c>
      <c r="AF66" s="355">
        <v>2800</v>
      </c>
    </row>
    <row r="67" spans="1:32" ht="15.75" customHeight="1">
      <c r="A67" s="853"/>
      <c r="B67" s="389" t="s">
        <v>63</v>
      </c>
      <c r="C67" s="347">
        <f aca="true" t="shared" si="26" ref="C67:T67">SUM(C66/C65)</f>
        <v>204.28571428571428</v>
      </c>
      <c r="D67" s="347">
        <f t="shared" si="26"/>
        <v>200</v>
      </c>
      <c r="E67" s="347">
        <f t="shared" si="26"/>
        <v>150</v>
      </c>
      <c r="F67" s="347">
        <f t="shared" si="26"/>
        <v>149.87010050251257</v>
      </c>
      <c r="G67" s="347">
        <f t="shared" si="26"/>
        <v>150</v>
      </c>
      <c r="H67" s="347">
        <f t="shared" si="26"/>
        <v>150</v>
      </c>
      <c r="I67" s="347">
        <f t="shared" si="26"/>
        <v>150</v>
      </c>
      <c r="J67" s="347">
        <f t="shared" si="26"/>
        <v>150</v>
      </c>
      <c r="K67" s="347">
        <f t="shared" si="26"/>
        <v>136</v>
      </c>
      <c r="L67" s="347">
        <f t="shared" si="26"/>
        <v>150</v>
      </c>
      <c r="M67" s="347">
        <f t="shared" si="26"/>
        <v>75</v>
      </c>
      <c r="N67" s="347">
        <f t="shared" si="26"/>
        <v>93.97810218978103</v>
      </c>
      <c r="O67" s="347">
        <f t="shared" si="26"/>
        <v>87.03807796917498</v>
      </c>
      <c r="P67" s="347">
        <f t="shared" si="26"/>
        <v>115</v>
      </c>
      <c r="Q67" s="347">
        <f t="shared" si="26"/>
        <v>112.24137931034483</v>
      </c>
      <c r="R67" s="347">
        <f t="shared" si="26"/>
        <v>187</v>
      </c>
      <c r="S67" s="347" t="e">
        <f t="shared" si="26"/>
        <v>#DIV/0!</v>
      </c>
      <c r="T67" s="347" t="e">
        <f t="shared" si="26"/>
        <v>#DIV/0!</v>
      </c>
      <c r="U67" s="347"/>
      <c r="V67" s="392">
        <v>0</v>
      </c>
      <c r="W67" s="392">
        <v>0</v>
      </c>
      <c r="X67" s="392">
        <v>0</v>
      </c>
      <c r="Y67" s="392">
        <v>0</v>
      </c>
      <c r="Z67" s="347">
        <f aca="true" t="shared" si="27" ref="Z67:AE67">SUM(Z66/Z65)</f>
        <v>198</v>
      </c>
      <c r="AA67" s="347">
        <f t="shared" si="27"/>
        <v>229.9918533604888</v>
      </c>
      <c r="AB67" s="347">
        <f t="shared" si="27"/>
        <v>94.87666034155599</v>
      </c>
      <c r="AC67" s="391">
        <f t="shared" si="27"/>
        <v>349.95004995004996</v>
      </c>
      <c r="AD67" s="347">
        <f t="shared" si="27"/>
        <v>122.17391304347827</v>
      </c>
      <c r="AE67" s="347">
        <f t="shared" si="27"/>
        <v>204</v>
      </c>
      <c r="AF67" s="347">
        <f>SUM(AF66/AF65)</f>
        <v>280</v>
      </c>
    </row>
    <row r="68" spans="1:32" ht="15.75" customHeight="1">
      <c r="A68" s="854"/>
      <c r="B68" s="389" t="s">
        <v>9</v>
      </c>
      <c r="C68" s="349">
        <v>700</v>
      </c>
      <c r="D68" s="349">
        <v>1470</v>
      </c>
      <c r="E68" s="349">
        <v>1585</v>
      </c>
      <c r="F68" s="349">
        <v>1590</v>
      </c>
      <c r="G68" s="349">
        <v>1800</v>
      </c>
      <c r="H68" s="349">
        <v>1715</v>
      </c>
      <c r="I68" s="349">
        <v>1563</v>
      </c>
      <c r="J68" s="349">
        <v>2480</v>
      </c>
      <c r="K68" s="349">
        <v>609</v>
      </c>
      <c r="L68" s="349">
        <v>900</v>
      </c>
      <c r="M68" s="349">
        <v>1479</v>
      </c>
      <c r="N68" s="349">
        <v>2409</v>
      </c>
      <c r="O68" s="349">
        <v>1986</v>
      </c>
      <c r="P68" s="349">
        <v>3082</v>
      </c>
      <c r="Q68" s="349">
        <v>2500</v>
      </c>
      <c r="R68" s="349">
        <v>1259</v>
      </c>
      <c r="S68" s="349"/>
      <c r="T68" s="392"/>
      <c r="U68" s="349"/>
      <c r="V68" s="392">
        <v>0</v>
      </c>
      <c r="W68" s="392">
        <v>0</v>
      </c>
      <c r="X68" s="392">
        <v>0</v>
      </c>
      <c r="Y68" s="392">
        <v>0</v>
      </c>
      <c r="Z68" s="349">
        <v>42</v>
      </c>
      <c r="AA68" s="349">
        <v>11</v>
      </c>
      <c r="AB68" s="349">
        <v>18</v>
      </c>
      <c r="AC68" s="392">
        <v>6</v>
      </c>
      <c r="AD68" s="355">
        <v>8</v>
      </c>
      <c r="AE68" s="355">
        <v>12</v>
      </c>
      <c r="AF68" s="355">
        <v>20</v>
      </c>
    </row>
    <row r="69" spans="1:19" ht="12.75">
      <c r="A69" s="46" t="s">
        <v>90</v>
      </c>
      <c r="B69" s="42"/>
      <c r="C69" s="44"/>
      <c r="D69" s="44"/>
      <c r="E69" s="44"/>
      <c r="F69" s="45"/>
      <c r="G69" s="10"/>
      <c r="H69" s="10"/>
      <c r="I69" s="10"/>
      <c r="J69" s="10"/>
      <c r="K69" s="10"/>
      <c r="L69" s="43"/>
      <c r="M69" s="43"/>
      <c r="N69" s="43"/>
      <c r="O69" s="43"/>
      <c r="P69" s="43"/>
      <c r="Q69" s="43"/>
      <c r="R69" s="43"/>
      <c r="S69" s="9"/>
    </row>
    <row r="70" spans="1:22" ht="12.75">
      <c r="A70" s="857" t="s">
        <v>284</v>
      </c>
      <c r="B70" s="858"/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58"/>
      <c r="U70" s="858"/>
      <c r="V70" s="858"/>
    </row>
    <row r="71" spans="1:2" ht="12.75">
      <c r="A71" s="830"/>
      <c r="B71" s="830"/>
    </row>
    <row r="73" ht="13.5" thickBot="1">
      <c r="B73" s="12"/>
    </row>
    <row r="74" spans="2:21" ht="17.25" customHeight="1" thickBot="1">
      <c r="B74" s="286"/>
      <c r="C74" s="123" t="s">
        <v>29</v>
      </c>
      <c r="D74" s="116" t="s">
        <v>30</v>
      </c>
      <c r="E74" s="116" t="s">
        <v>31</v>
      </c>
      <c r="F74" s="116" t="s">
        <v>32</v>
      </c>
      <c r="G74" s="116" t="s">
        <v>33</v>
      </c>
      <c r="H74" s="116" t="s">
        <v>34</v>
      </c>
      <c r="I74" s="116" t="s">
        <v>35</v>
      </c>
      <c r="J74" s="116" t="s">
        <v>36</v>
      </c>
      <c r="K74" s="116" t="s">
        <v>37</v>
      </c>
      <c r="L74" s="116" t="s">
        <v>38</v>
      </c>
      <c r="M74" s="116" t="s">
        <v>42</v>
      </c>
      <c r="N74" s="116" t="s">
        <v>43</v>
      </c>
      <c r="O74" s="116" t="s">
        <v>44</v>
      </c>
      <c r="P74" s="116" t="s">
        <v>45</v>
      </c>
      <c r="Q74" s="116" t="s">
        <v>46</v>
      </c>
      <c r="R74" s="116" t="s">
        <v>66</v>
      </c>
      <c r="S74" s="117" t="s">
        <v>48</v>
      </c>
      <c r="T74" s="118" t="s">
        <v>49</v>
      </c>
      <c r="U74" s="119" t="s">
        <v>119</v>
      </c>
    </row>
    <row r="75" spans="2:21" ht="17.25" customHeight="1">
      <c r="B75" s="197"/>
      <c r="C75" s="124">
        <v>867.03</v>
      </c>
      <c r="D75" s="120">
        <v>3310.5</v>
      </c>
      <c r="E75" s="120">
        <v>3810.49</v>
      </c>
      <c r="F75" s="120">
        <v>4713</v>
      </c>
      <c r="G75" s="120">
        <v>4813.82</v>
      </c>
      <c r="H75" s="120">
        <v>3700.98</v>
      </c>
      <c r="I75" s="120">
        <v>3709.42</v>
      </c>
      <c r="J75" s="120">
        <v>4742.01</v>
      </c>
      <c r="K75" s="120">
        <v>2035.8</v>
      </c>
      <c r="L75" s="120">
        <v>2713.47</v>
      </c>
      <c r="M75" s="120">
        <v>3386.21</v>
      </c>
      <c r="N75" s="120">
        <v>2844.36</v>
      </c>
      <c r="O75" s="120">
        <v>4383.44</v>
      </c>
      <c r="P75" s="120">
        <v>4823.35</v>
      </c>
      <c r="Q75" s="121">
        <v>3832.15</v>
      </c>
      <c r="R75" s="121">
        <v>3158.51</v>
      </c>
      <c r="S75" s="121">
        <v>2521.23</v>
      </c>
      <c r="T75" s="121">
        <v>2687.39</v>
      </c>
      <c r="U75" s="122">
        <v>3013.53</v>
      </c>
    </row>
    <row r="76" spans="2:21" ht="17.25" customHeight="1">
      <c r="B76" s="197"/>
      <c r="C76" s="124">
        <v>867.03</v>
      </c>
      <c r="D76" s="120">
        <v>3308.5</v>
      </c>
      <c r="E76" s="120">
        <v>3789.99</v>
      </c>
      <c r="F76" s="120">
        <v>4699</v>
      </c>
      <c r="G76" s="120">
        <v>4682.32</v>
      </c>
      <c r="H76" s="120">
        <v>3667.48</v>
      </c>
      <c r="I76" s="120">
        <v>3635.37</v>
      </c>
      <c r="J76" s="120">
        <v>4741.45</v>
      </c>
      <c r="K76" s="120">
        <v>2023.29</v>
      </c>
      <c r="L76" s="120">
        <v>2645.84</v>
      </c>
      <c r="M76" s="120">
        <v>2479.16</v>
      </c>
      <c r="N76" s="120">
        <v>2836.86</v>
      </c>
      <c r="O76" s="120">
        <v>4323.68</v>
      </c>
      <c r="P76" s="120">
        <v>4798.85</v>
      </c>
      <c r="Q76" s="121">
        <v>3831</v>
      </c>
      <c r="R76" s="121">
        <v>3158.47</v>
      </c>
      <c r="S76" s="121">
        <v>2505.77</v>
      </c>
      <c r="T76" s="121">
        <v>2687.39</v>
      </c>
      <c r="U76" s="122">
        <v>3013.533</v>
      </c>
    </row>
    <row r="77" spans="2:21" ht="17.25" customHeight="1">
      <c r="B77" s="197"/>
      <c r="C77" s="124">
        <v>160294</v>
      </c>
      <c r="D77" s="120">
        <v>661164</v>
      </c>
      <c r="E77" s="120">
        <v>617354</v>
      </c>
      <c r="F77" s="120">
        <v>710820</v>
      </c>
      <c r="G77" s="120">
        <v>687681</v>
      </c>
      <c r="H77" s="120">
        <v>570536</v>
      </c>
      <c r="I77" s="120">
        <v>548865</v>
      </c>
      <c r="J77" s="120">
        <v>684268</v>
      </c>
      <c r="K77" s="120">
        <v>304413</v>
      </c>
      <c r="L77" s="120">
        <v>450299</v>
      </c>
      <c r="M77" s="120">
        <v>381518</v>
      </c>
      <c r="N77" s="120">
        <v>575807</v>
      </c>
      <c r="O77" s="120">
        <v>490947</v>
      </c>
      <c r="P77" s="120">
        <v>636731</v>
      </c>
      <c r="Q77" s="121">
        <v>523770</v>
      </c>
      <c r="R77" s="121">
        <v>675882</v>
      </c>
      <c r="S77" s="121">
        <v>444703.69</v>
      </c>
      <c r="T77" s="121">
        <v>530147</v>
      </c>
      <c r="U77" s="122">
        <v>875335.87</v>
      </c>
    </row>
    <row r="78" spans="2:21" ht="17.25" customHeight="1">
      <c r="B78" s="197"/>
      <c r="C78" s="124">
        <v>184.8771092119073</v>
      </c>
      <c r="D78" s="120">
        <v>199.83799304820917</v>
      </c>
      <c r="E78" s="120">
        <v>162.89066725769726</v>
      </c>
      <c r="F78" s="120">
        <v>151.2704830815067</v>
      </c>
      <c r="G78" s="120">
        <v>146.86757846537614</v>
      </c>
      <c r="H78" s="120">
        <v>155.56621985668633</v>
      </c>
      <c r="I78" s="120">
        <v>150.97913004728542</v>
      </c>
      <c r="J78" s="120">
        <v>144.31619019498254</v>
      </c>
      <c r="K78" s="120">
        <v>150.454457838471</v>
      </c>
      <c r="L78" s="120">
        <v>170.19131920297522</v>
      </c>
      <c r="M78" s="120">
        <v>153.8900272673002</v>
      </c>
      <c r="N78" s="120">
        <v>202.97335786750142</v>
      </c>
      <c r="O78" s="120">
        <v>113.54841246345704</v>
      </c>
      <c r="P78" s="120">
        <v>132.68408056096771</v>
      </c>
      <c r="Q78" s="121">
        <v>136.71887235708692</v>
      </c>
      <c r="R78" s="121">
        <v>213.9903180970533</v>
      </c>
      <c r="S78" s="121">
        <v>177.47187092191223</v>
      </c>
      <c r="T78" s="121">
        <v>197.2720743918821</v>
      </c>
      <c r="U78" s="122">
        <v>290.468320738482</v>
      </c>
    </row>
    <row r="79" spans="2:21" ht="17.25" customHeight="1">
      <c r="B79" s="197"/>
      <c r="C79" s="124">
        <v>1165</v>
      </c>
      <c r="D79" s="120">
        <v>1951</v>
      </c>
      <c r="E79" s="120">
        <v>2283</v>
      </c>
      <c r="F79" s="120">
        <v>2164</v>
      </c>
      <c r="G79" s="120">
        <v>2468</v>
      </c>
      <c r="H79" s="120">
        <v>3383</v>
      </c>
      <c r="I79" s="120">
        <v>2532</v>
      </c>
      <c r="J79" s="120">
        <v>3323</v>
      </c>
      <c r="K79" s="120">
        <v>1901</v>
      </c>
      <c r="L79" s="120">
        <v>1905</v>
      </c>
      <c r="M79" s="120">
        <v>3031</v>
      </c>
      <c r="N79" s="120">
        <v>3440</v>
      </c>
      <c r="O79" s="120">
        <v>2680</v>
      </c>
      <c r="P79" s="120">
        <v>3890</v>
      </c>
      <c r="Q79" s="121">
        <v>3176</v>
      </c>
      <c r="R79" s="121">
        <v>1917</v>
      </c>
      <c r="S79" s="121">
        <v>1996</v>
      </c>
      <c r="T79" s="121">
        <v>2279</v>
      </c>
      <c r="U79" s="122">
        <v>977</v>
      </c>
    </row>
  </sheetData>
  <sheetProtection/>
  <mergeCells count="20">
    <mergeCell ref="A5:AF5"/>
    <mergeCell ref="A2:AC2"/>
    <mergeCell ref="A3:AC3"/>
    <mergeCell ref="A71:B71"/>
    <mergeCell ref="A70:V70"/>
    <mergeCell ref="A4:AD4"/>
    <mergeCell ref="A7:AF7"/>
    <mergeCell ref="A6:AF6"/>
    <mergeCell ref="A9:A13"/>
    <mergeCell ref="A14:A18"/>
    <mergeCell ref="A49:A53"/>
    <mergeCell ref="A54:A58"/>
    <mergeCell ref="A59:A63"/>
    <mergeCell ref="A64:A68"/>
    <mergeCell ref="A19:A23"/>
    <mergeCell ref="A24:A28"/>
    <mergeCell ref="A29:A33"/>
    <mergeCell ref="A34:A38"/>
    <mergeCell ref="A39:A43"/>
    <mergeCell ref="A44:A48"/>
  </mergeCells>
  <conditionalFormatting sqref="Q54:R58 Q44:Q48 T44:T46 T48 T33 T29:T31">
    <cfRule type="expression" priority="1" dxfId="1" stopIfTrue="1">
      <formula>ISERROR(Q29)</formula>
    </cfRule>
  </conditionalFormatting>
  <printOptions horizontalCentered="1" verticalCentered="1"/>
  <pageMargins left="0" right="0" top="0" bottom="0.7874015748031497" header="0" footer="0"/>
  <pageSetup horizontalDpi="600" verticalDpi="600" orientation="portrait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J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2" width="23.00390625" style="0" customWidth="1"/>
    <col min="6" max="6" width="9.00390625" style="0" customWidth="1"/>
    <col min="9" max="9" width="12.140625" style="0" customWidth="1"/>
  </cols>
  <sheetData>
    <row r="1" spans="1:10" ht="12.75">
      <c r="A1" s="53" t="s">
        <v>0</v>
      </c>
      <c r="B1" s="7"/>
      <c r="C1" s="12"/>
      <c r="D1" s="12"/>
      <c r="E1" s="12"/>
      <c r="F1" s="12"/>
      <c r="G1" s="12"/>
      <c r="H1" s="12"/>
      <c r="I1" s="12"/>
      <c r="J1" s="12"/>
    </row>
    <row r="2" spans="1:10" ht="12.75">
      <c r="A2" s="53" t="s">
        <v>41</v>
      </c>
      <c r="B2" s="7"/>
      <c r="C2" s="12"/>
      <c r="D2" s="12"/>
      <c r="E2" s="12"/>
      <c r="F2" s="12"/>
      <c r="G2" s="12"/>
      <c r="H2" s="12"/>
      <c r="I2" s="12"/>
      <c r="J2" s="12"/>
    </row>
    <row r="3" spans="1:10" ht="12.75">
      <c r="A3" s="53" t="s">
        <v>105</v>
      </c>
      <c r="B3" s="54"/>
      <c r="C3" s="12"/>
      <c r="D3" s="12"/>
      <c r="E3" s="12"/>
      <c r="F3" s="12"/>
      <c r="G3" s="12"/>
      <c r="H3" s="12"/>
      <c r="I3" s="12"/>
      <c r="J3" s="12"/>
    </row>
    <row r="4" spans="1:10" ht="12.75">
      <c r="A4" s="53" t="s">
        <v>106</v>
      </c>
      <c r="B4" s="7"/>
      <c r="C4" s="12"/>
      <c r="D4" s="12"/>
      <c r="E4" s="12"/>
      <c r="F4" s="12"/>
      <c r="G4" s="12"/>
      <c r="H4" s="12"/>
      <c r="I4" s="12"/>
      <c r="J4" s="12"/>
    </row>
    <row r="5" spans="1:10" ht="13.5" thickBot="1">
      <c r="A5" s="14"/>
      <c r="B5" s="14"/>
      <c r="C5" s="12"/>
      <c r="D5" s="12"/>
      <c r="E5" s="12"/>
      <c r="F5" s="12"/>
      <c r="G5" s="12"/>
      <c r="H5" s="12"/>
      <c r="I5" s="12"/>
      <c r="J5" s="12"/>
    </row>
    <row r="6" spans="1:10" ht="13.5" thickBot="1">
      <c r="A6" s="6" t="s">
        <v>50</v>
      </c>
      <c r="B6" s="6" t="s">
        <v>2</v>
      </c>
      <c r="C6" s="15" t="s">
        <v>42</v>
      </c>
      <c r="D6" s="15" t="s">
        <v>43</v>
      </c>
      <c r="E6" s="15" t="s">
        <v>44</v>
      </c>
      <c r="F6" s="15" t="s">
        <v>45</v>
      </c>
      <c r="G6" s="15" t="s">
        <v>46</v>
      </c>
      <c r="H6" s="15" t="s">
        <v>47</v>
      </c>
      <c r="I6" s="15" t="s">
        <v>107</v>
      </c>
      <c r="J6" s="55"/>
    </row>
    <row r="7" spans="1:10" ht="12.75">
      <c r="A7" s="56" t="s">
        <v>83</v>
      </c>
      <c r="B7" s="16" t="s">
        <v>3</v>
      </c>
      <c r="C7" s="17"/>
      <c r="D7" s="17"/>
      <c r="E7" s="17"/>
      <c r="F7" s="18"/>
      <c r="G7" s="18">
        <v>1452.25</v>
      </c>
      <c r="H7" s="18">
        <v>3782.5</v>
      </c>
      <c r="I7" s="18">
        <v>3739.32</v>
      </c>
      <c r="J7" s="49"/>
    </row>
    <row r="8" spans="1:10" ht="12.75">
      <c r="A8" s="57"/>
      <c r="B8" s="19" t="s">
        <v>5</v>
      </c>
      <c r="C8" s="20"/>
      <c r="D8" s="20"/>
      <c r="E8" s="20"/>
      <c r="F8" s="21"/>
      <c r="G8" s="21">
        <v>1452</v>
      </c>
      <c r="H8" s="21">
        <v>3782.5</v>
      </c>
      <c r="I8" s="21">
        <v>3739.32</v>
      </c>
      <c r="J8" s="49"/>
    </row>
    <row r="9" spans="1:10" ht="12.75">
      <c r="A9" s="57"/>
      <c r="B9" s="22" t="s">
        <v>67</v>
      </c>
      <c r="C9" s="11"/>
      <c r="D9" s="23"/>
      <c r="E9" s="24"/>
      <c r="F9" s="25"/>
      <c r="G9" s="25">
        <v>23236</v>
      </c>
      <c r="H9" s="25">
        <v>73556</v>
      </c>
      <c r="I9" s="25">
        <v>44620</v>
      </c>
      <c r="J9" s="49"/>
    </row>
    <row r="10" spans="1:10" ht="12.75">
      <c r="A10" s="58"/>
      <c r="B10" s="26" t="s">
        <v>63</v>
      </c>
      <c r="C10" s="27"/>
      <c r="D10" s="27"/>
      <c r="E10" s="27"/>
      <c r="F10" s="28"/>
      <c r="G10" s="28">
        <f>SUM(G9/G8)</f>
        <v>16.00275482093664</v>
      </c>
      <c r="H10" s="28">
        <f>SUM(H9/H8)</f>
        <v>19.446397884996696</v>
      </c>
      <c r="I10" s="28">
        <f>SUM(I9/I8)</f>
        <v>11.932650856305424</v>
      </c>
      <c r="J10" s="59"/>
    </row>
    <row r="11" spans="1:10" ht="13.5" thickBot="1">
      <c r="A11" s="60"/>
      <c r="B11" s="29" t="s">
        <v>62</v>
      </c>
      <c r="C11" s="30"/>
      <c r="D11" s="30"/>
      <c r="E11" s="30"/>
      <c r="F11" s="31"/>
      <c r="G11" s="31">
        <v>45</v>
      </c>
      <c r="H11" s="31">
        <v>256</v>
      </c>
      <c r="I11" s="31">
        <v>231</v>
      </c>
      <c r="J11" s="51"/>
    </row>
    <row r="12" spans="1:10" ht="12.75">
      <c r="A12" s="56" t="s">
        <v>84</v>
      </c>
      <c r="B12" s="16" t="s">
        <v>3</v>
      </c>
      <c r="C12" s="17"/>
      <c r="D12" s="17"/>
      <c r="E12" s="17"/>
      <c r="F12" s="18"/>
      <c r="G12" s="18">
        <v>488</v>
      </c>
      <c r="H12" s="18">
        <v>7</v>
      </c>
      <c r="I12" s="18">
        <v>15.5</v>
      </c>
      <c r="J12" s="50"/>
    </row>
    <row r="13" spans="1:10" ht="12.75">
      <c r="A13" s="57"/>
      <c r="B13" s="19" t="s">
        <v>5</v>
      </c>
      <c r="C13" s="20"/>
      <c r="D13" s="20"/>
      <c r="E13" s="20"/>
      <c r="F13" s="21"/>
      <c r="G13" s="21">
        <v>478</v>
      </c>
      <c r="H13" s="21">
        <v>7</v>
      </c>
      <c r="I13" s="21">
        <v>15.5</v>
      </c>
      <c r="J13" s="49"/>
    </row>
    <row r="14" spans="1:10" ht="12.75">
      <c r="A14" s="57"/>
      <c r="B14" s="22" t="s">
        <v>67</v>
      </c>
      <c r="C14" s="11"/>
      <c r="D14" s="23"/>
      <c r="E14" s="24"/>
      <c r="F14" s="25"/>
      <c r="G14" s="25">
        <v>2928</v>
      </c>
      <c r="H14" s="25">
        <v>42</v>
      </c>
      <c r="I14" s="25">
        <v>90</v>
      </c>
      <c r="J14" s="49"/>
    </row>
    <row r="15" spans="1:10" ht="12.75">
      <c r="A15" s="58"/>
      <c r="B15" s="26" t="s">
        <v>63</v>
      </c>
      <c r="C15" s="27"/>
      <c r="D15" s="27"/>
      <c r="E15" s="27"/>
      <c r="F15" s="28"/>
      <c r="G15" s="28">
        <f>SUM(G14/G13)</f>
        <v>6.125523012552302</v>
      </c>
      <c r="H15" s="28">
        <f>SUM(H14/H13)</f>
        <v>6</v>
      </c>
      <c r="I15" s="28">
        <f>SUM(I14/I13)</f>
        <v>5.806451612903226</v>
      </c>
      <c r="J15" s="59"/>
    </row>
    <row r="16" spans="1:10" ht="13.5" thickBot="1">
      <c r="A16" s="60"/>
      <c r="B16" s="29" t="s">
        <v>62</v>
      </c>
      <c r="C16" s="30"/>
      <c r="D16" s="30"/>
      <c r="E16" s="30"/>
      <c r="F16" s="31"/>
      <c r="G16" s="31">
        <v>1701</v>
      </c>
      <c r="H16" s="31">
        <v>31</v>
      </c>
      <c r="I16" s="31">
        <v>55</v>
      </c>
      <c r="J16" s="51"/>
    </row>
    <row r="17" spans="1:10" ht="12.75">
      <c r="A17" s="56" t="s">
        <v>85</v>
      </c>
      <c r="B17" s="16" t="s">
        <v>3</v>
      </c>
      <c r="C17" s="17"/>
      <c r="D17" s="17"/>
      <c r="E17" s="17"/>
      <c r="F17" s="18"/>
      <c r="G17" s="18">
        <v>7.87</v>
      </c>
      <c r="H17" s="18">
        <v>6.94</v>
      </c>
      <c r="I17" s="18">
        <v>8.43</v>
      </c>
      <c r="J17" s="50"/>
    </row>
    <row r="18" spans="1:10" ht="12.75">
      <c r="A18" s="57"/>
      <c r="B18" s="19" t="s">
        <v>5</v>
      </c>
      <c r="C18" s="20"/>
      <c r="D18" s="20"/>
      <c r="E18" s="20"/>
      <c r="F18" s="21"/>
      <c r="G18" s="21">
        <v>5.46</v>
      </c>
      <c r="H18" s="21">
        <v>4.29</v>
      </c>
      <c r="I18" s="21">
        <v>2.25</v>
      </c>
      <c r="J18" s="49"/>
    </row>
    <row r="19" spans="1:10" ht="12.75">
      <c r="A19" s="57"/>
      <c r="B19" s="22" t="s">
        <v>67</v>
      </c>
      <c r="C19" s="11"/>
      <c r="D19" s="23"/>
      <c r="E19" s="24"/>
      <c r="F19" s="25"/>
      <c r="G19" s="25">
        <v>16</v>
      </c>
      <c r="H19" s="25">
        <v>39</v>
      </c>
      <c r="I19" s="25">
        <v>38</v>
      </c>
      <c r="J19" s="49"/>
    </row>
    <row r="20" spans="1:10" ht="12.75">
      <c r="A20" s="58"/>
      <c r="B20" s="26" t="s">
        <v>63</v>
      </c>
      <c r="C20" s="27"/>
      <c r="D20" s="27"/>
      <c r="E20" s="27"/>
      <c r="F20" s="28"/>
      <c r="G20" s="28">
        <f>SUM(G19/G18)</f>
        <v>2.93040293040293</v>
      </c>
      <c r="H20" s="28">
        <f>SUM(H19/H18)</f>
        <v>9.090909090909092</v>
      </c>
      <c r="I20" s="28">
        <f>SUM(I19/I18)</f>
        <v>16.88888888888889</v>
      </c>
      <c r="J20" s="59"/>
    </row>
    <row r="21" spans="1:10" ht="13.5" thickBot="1">
      <c r="A21" s="60"/>
      <c r="B21" s="29" t="s">
        <v>62</v>
      </c>
      <c r="C21" s="30"/>
      <c r="D21" s="30"/>
      <c r="E21" s="30"/>
      <c r="F21" s="31"/>
      <c r="G21" s="31">
        <v>31</v>
      </c>
      <c r="H21" s="31">
        <v>29</v>
      </c>
      <c r="I21" s="31">
        <v>32</v>
      </c>
      <c r="J21" s="51"/>
    </row>
    <row r="22" spans="1:10" ht="12.75">
      <c r="A22" s="56" t="s">
        <v>86</v>
      </c>
      <c r="B22" s="16" t="s">
        <v>3</v>
      </c>
      <c r="C22" s="17"/>
      <c r="D22" s="17"/>
      <c r="E22" s="17"/>
      <c r="F22" s="18"/>
      <c r="G22" s="18"/>
      <c r="H22" s="18">
        <v>9.1</v>
      </c>
      <c r="I22" s="18">
        <v>12.87</v>
      </c>
      <c r="J22" s="50"/>
    </row>
    <row r="23" spans="1:10" ht="12.75">
      <c r="A23" s="57"/>
      <c r="B23" s="19" t="s">
        <v>5</v>
      </c>
      <c r="C23" s="20"/>
      <c r="D23" s="20"/>
      <c r="E23" s="20"/>
      <c r="F23" s="21"/>
      <c r="G23" s="21"/>
      <c r="H23" s="21">
        <v>8.17</v>
      </c>
      <c r="I23" s="21"/>
      <c r="J23" s="49"/>
    </row>
    <row r="24" spans="1:10" ht="12.75">
      <c r="A24" s="57"/>
      <c r="B24" s="22" t="s">
        <v>67</v>
      </c>
      <c r="C24" s="11"/>
      <c r="D24" s="23"/>
      <c r="E24" s="24"/>
      <c r="F24" s="25"/>
      <c r="G24" s="25"/>
      <c r="H24" s="25">
        <v>90</v>
      </c>
      <c r="I24" s="25"/>
      <c r="J24" s="49"/>
    </row>
    <row r="25" spans="1:10" ht="12.75">
      <c r="A25" s="58"/>
      <c r="B25" s="26" t="s">
        <v>63</v>
      </c>
      <c r="C25" s="27"/>
      <c r="D25" s="27"/>
      <c r="E25" s="27"/>
      <c r="F25" s="28"/>
      <c r="G25" s="28" t="e">
        <f>SUM(G24/G23)</f>
        <v>#DIV/0!</v>
      </c>
      <c r="H25" s="28">
        <f>SUM(H24/H23)</f>
        <v>11.015911872705018</v>
      </c>
      <c r="I25" s="28" t="e">
        <f>SUM(I24/I23)</f>
        <v>#DIV/0!</v>
      </c>
      <c r="J25" s="59"/>
    </row>
    <row r="26" spans="1:10" ht="13.5" thickBot="1">
      <c r="A26" s="60"/>
      <c r="B26" s="29" t="s">
        <v>62</v>
      </c>
      <c r="C26" s="30"/>
      <c r="D26" s="30"/>
      <c r="E26" s="30"/>
      <c r="F26" s="31"/>
      <c r="G26" s="31"/>
      <c r="H26" s="31">
        <v>49</v>
      </c>
      <c r="I26" s="31">
        <v>35</v>
      </c>
      <c r="J26" s="51"/>
    </row>
    <row r="27" spans="1:10" ht="12.75">
      <c r="A27" s="56" t="s">
        <v>87</v>
      </c>
      <c r="B27" s="16" t="s">
        <v>3</v>
      </c>
      <c r="C27" s="17"/>
      <c r="D27" s="17"/>
      <c r="E27" s="17"/>
      <c r="F27" s="18"/>
      <c r="G27" s="18">
        <v>18</v>
      </c>
      <c r="H27" s="18">
        <v>7.45</v>
      </c>
      <c r="I27" s="18">
        <v>17.8</v>
      </c>
      <c r="J27" s="50"/>
    </row>
    <row r="28" spans="1:10" ht="12.75">
      <c r="A28" s="57"/>
      <c r="B28" s="19" t="s">
        <v>5</v>
      </c>
      <c r="C28" s="20"/>
      <c r="D28" s="20"/>
      <c r="E28" s="20"/>
      <c r="F28" s="21"/>
      <c r="G28" s="21">
        <v>18</v>
      </c>
      <c r="H28" s="21">
        <v>6.82</v>
      </c>
      <c r="I28" s="21">
        <v>7</v>
      </c>
      <c r="J28" s="49"/>
    </row>
    <row r="29" spans="1:10" ht="12.75">
      <c r="A29" s="57"/>
      <c r="B29" s="22" t="s">
        <v>67</v>
      </c>
      <c r="C29" s="11"/>
      <c r="D29" s="23"/>
      <c r="E29" s="24"/>
      <c r="F29" s="25"/>
      <c r="G29" s="25">
        <v>126</v>
      </c>
      <c r="H29" s="25">
        <v>130</v>
      </c>
      <c r="I29" s="25">
        <v>137</v>
      </c>
      <c r="J29" s="49"/>
    </row>
    <row r="30" spans="1:10" ht="12.75">
      <c r="A30" s="58"/>
      <c r="B30" s="26" t="s">
        <v>63</v>
      </c>
      <c r="C30" s="27"/>
      <c r="D30" s="27"/>
      <c r="E30" s="27"/>
      <c r="F30" s="28"/>
      <c r="G30" s="28">
        <f>SUM(G29/G28)</f>
        <v>7</v>
      </c>
      <c r="H30" s="28">
        <f>SUM(H29/H28)</f>
        <v>19.06158357771261</v>
      </c>
      <c r="I30" s="28">
        <f>SUM(I29/I28)</f>
        <v>19.571428571428573</v>
      </c>
      <c r="J30" s="59"/>
    </row>
    <row r="31" spans="1:10" ht="13.5" thickBot="1">
      <c r="A31" s="60"/>
      <c r="B31" s="29" t="s">
        <v>62</v>
      </c>
      <c r="C31" s="30"/>
      <c r="D31" s="30"/>
      <c r="E31" s="30"/>
      <c r="F31" s="31"/>
      <c r="G31" s="31">
        <v>47</v>
      </c>
      <c r="H31" s="31">
        <v>27</v>
      </c>
      <c r="I31" s="31">
        <v>46</v>
      </c>
      <c r="J31" s="51"/>
    </row>
    <row r="32" spans="1:10" ht="12.75">
      <c r="A32" s="56" t="s">
        <v>88</v>
      </c>
      <c r="B32" s="16" t="s">
        <v>3</v>
      </c>
      <c r="C32" s="17"/>
      <c r="D32" s="17"/>
      <c r="E32" s="17"/>
      <c r="F32" s="18"/>
      <c r="G32" s="18"/>
      <c r="H32" s="18">
        <v>20</v>
      </c>
      <c r="I32" s="18">
        <v>7.7</v>
      </c>
      <c r="J32" s="50"/>
    </row>
    <row r="33" spans="1:10" ht="12.75">
      <c r="A33" s="57"/>
      <c r="B33" s="19" t="s">
        <v>5</v>
      </c>
      <c r="C33" s="20"/>
      <c r="D33" s="20"/>
      <c r="E33" s="20"/>
      <c r="F33" s="21"/>
      <c r="G33" s="21"/>
      <c r="H33" s="21">
        <v>18.53</v>
      </c>
      <c r="I33" s="21">
        <v>2.06</v>
      </c>
      <c r="J33" s="49"/>
    </row>
    <row r="34" spans="1:10" ht="12.75">
      <c r="A34" s="57"/>
      <c r="B34" s="22" t="s">
        <v>67</v>
      </c>
      <c r="C34" s="11"/>
      <c r="D34" s="23"/>
      <c r="E34" s="24"/>
      <c r="F34" s="25"/>
      <c r="G34" s="25"/>
      <c r="H34" s="25">
        <v>113.77</v>
      </c>
      <c r="I34" s="25">
        <v>20</v>
      </c>
      <c r="J34" s="49"/>
    </row>
    <row r="35" spans="1:10" ht="12.75">
      <c r="A35" s="58"/>
      <c r="B35" s="26" t="s">
        <v>63</v>
      </c>
      <c r="C35" s="27"/>
      <c r="D35" s="27"/>
      <c r="E35" s="27"/>
      <c r="F35" s="28"/>
      <c r="G35" s="28"/>
      <c r="H35" s="28">
        <f>SUM(H34/H33)</f>
        <v>6.139773340528872</v>
      </c>
      <c r="I35" s="28">
        <f>SUM(I34/I33)</f>
        <v>9.70873786407767</v>
      </c>
      <c r="J35" s="49"/>
    </row>
    <row r="36" spans="1:10" ht="13.5" thickBot="1">
      <c r="A36" s="60"/>
      <c r="B36" s="29" t="s">
        <v>62</v>
      </c>
      <c r="C36" s="30"/>
      <c r="D36" s="30"/>
      <c r="E36" s="30"/>
      <c r="F36" s="31"/>
      <c r="G36" s="31"/>
      <c r="H36" s="31">
        <v>13</v>
      </c>
      <c r="I36" s="31">
        <v>11</v>
      </c>
      <c r="J36" s="51"/>
    </row>
    <row r="37" spans="1:10" ht="12.75">
      <c r="A37" s="56" t="s">
        <v>89</v>
      </c>
      <c r="B37" s="16" t="s">
        <v>3</v>
      </c>
      <c r="C37" s="17"/>
      <c r="D37" s="17"/>
      <c r="E37" s="17"/>
      <c r="F37" s="18"/>
      <c r="G37" s="18">
        <v>18.97</v>
      </c>
      <c r="H37" s="18">
        <v>16.5</v>
      </c>
      <c r="I37" s="18">
        <v>10.13</v>
      </c>
      <c r="J37" s="50"/>
    </row>
    <row r="38" spans="1:10" ht="12.75">
      <c r="A38" s="57"/>
      <c r="B38" s="19" t="s">
        <v>5</v>
      </c>
      <c r="C38" s="20"/>
      <c r="D38" s="20"/>
      <c r="E38" s="20"/>
      <c r="F38" s="21"/>
      <c r="G38" s="21">
        <v>18</v>
      </c>
      <c r="H38" s="21">
        <v>15.83</v>
      </c>
      <c r="I38" s="21"/>
      <c r="J38" s="61"/>
    </row>
    <row r="39" spans="1:10" ht="12.75">
      <c r="A39" s="57"/>
      <c r="B39" s="22" t="s">
        <v>67</v>
      </c>
      <c r="C39" s="11"/>
      <c r="D39" s="23"/>
      <c r="E39" s="24"/>
      <c r="F39" s="25"/>
      <c r="G39" s="25">
        <v>310</v>
      </c>
      <c r="H39" s="25">
        <v>205</v>
      </c>
      <c r="I39" s="25"/>
      <c r="J39" s="49"/>
    </row>
    <row r="40" spans="1:10" ht="12.75">
      <c r="A40" s="58"/>
      <c r="B40" s="26" t="s">
        <v>63</v>
      </c>
      <c r="C40" s="27"/>
      <c r="D40" s="27"/>
      <c r="E40" s="27"/>
      <c r="F40" s="28"/>
      <c r="G40" s="28">
        <f>SUM(G39/G38)</f>
        <v>17.22222222222222</v>
      </c>
      <c r="H40" s="28">
        <f>SUM(H39/H38)</f>
        <v>12.950094756790904</v>
      </c>
      <c r="I40" s="28" t="e">
        <f>SUM(I39/I38)</f>
        <v>#DIV/0!</v>
      </c>
      <c r="J40" s="59"/>
    </row>
    <row r="41" spans="1:10" ht="13.5" thickBot="1">
      <c r="A41" s="60"/>
      <c r="B41" s="29" t="s">
        <v>62</v>
      </c>
      <c r="C41" s="30"/>
      <c r="D41" s="30"/>
      <c r="E41" s="30"/>
      <c r="F41" s="31"/>
      <c r="G41" s="31">
        <v>95</v>
      </c>
      <c r="H41" s="31">
        <v>73</v>
      </c>
      <c r="I41" s="31">
        <v>42</v>
      </c>
      <c r="J41" s="51"/>
    </row>
    <row r="42" spans="1:10" ht="12.75">
      <c r="A42" s="62" t="s">
        <v>27</v>
      </c>
      <c r="B42" s="32" t="s">
        <v>3</v>
      </c>
      <c r="C42" s="33" t="e">
        <f>SUM(C37+#REF!+C27+C22+C17+C12+C7)</f>
        <v>#REF!</v>
      </c>
      <c r="D42" s="33">
        <f>SUM(D37+D27+D22+D17+D12+D7)</f>
        <v>0</v>
      </c>
      <c r="E42" s="33">
        <f>SUM(E37+E27+E22+E17+E12+E7)</f>
        <v>0</v>
      </c>
      <c r="F42" s="33">
        <f>SUM(F37+F27+F22+F17+F12+F7)</f>
        <v>0</v>
      </c>
      <c r="G42" s="33">
        <f>SUM(G37+G27+G22+G17+G12+G7)</f>
        <v>1985.0900000000001</v>
      </c>
      <c r="H42" s="33">
        <f>SUM(H37+H27+H22+H17+H12+H7)</f>
        <v>3829.49</v>
      </c>
      <c r="I42" s="63">
        <f>SUM(I32+I37+I27+I22+I17+I12+I7)</f>
        <v>3811.75</v>
      </c>
      <c r="J42" s="50"/>
    </row>
    <row r="43" spans="1:10" ht="12.75">
      <c r="A43" s="64"/>
      <c r="B43" s="34" t="s">
        <v>5</v>
      </c>
      <c r="C43" s="35" t="e">
        <f>SUM(C38+#REF!+C28+C23+C18+C13+C8)</f>
        <v>#REF!</v>
      </c>
      <c r="D43" s="35" t="e">
        <f>SUM(D38+#REF!+D23+D18+D13+D8)</f>
        <v>#REF!</v>
      </c>
      <c r="E43" s="35" t="e">
        <f>SUM(E38+#REF!+E23+E18+E13+E8)</f>
        <v>#REF!</v>
      </c>
      <c r="F43" s="35" t="e">
        <f>SUM(F38+#REF!+F23+F18+F13+F8)</f>
        <v>#REF!</v>
      </c>
      <c r="G43" s="35" t="e">
        <f>SUM(G38+#REF!+G23+G18+G13+G8)</f>
        <v>#REF!</v>
      </c>
      <c r="H43" s="35" t="e">
        <f>SUM(H38+#REF!+H23+H18+H13+H8)</f>
        <v>#REF!</v>
      </c>
      <c r="I43" s="65">
        <f>SUM(I8+I13+I18+I23+I28+I33+I38)</f>
        <v>3766.13</v>
      </c>
      <c r="J43" s="49"/>
    </row>
    <row r="44" spans="1:10" ht="12.75">
      <c r="A44" s="66"/>
      <c r="B44" s="36" t="s">
        <v>67</v>
      </c>
      <c r="C44" s="37" t="e">
        <f>SUM(C39+#REF!+C29+C24+C19+C14+C9)</f>
        <v>#REF!</v>
      </c>
      <c r="D44" s="37">
        <f>SUM(D39+D29+D24+D19+D14+D9)</f>
        <v>0</v>
      </c>
      <c r="E44" s="37">
        <f>SUM(E39+E29+E24+E19+E14+E9)</f>
        <v>0</v>
      </c>
      <c r="F44" s="37">
        <f>SUM(F39+F29+F24+F19+F14+F9)</f>
        <v>0</v>
      </c>
      <c r="G44" s="37">
        <f>SUM(G39+G29+G24+G19+G14+G9)</f>
        <v>26616</v>
      </c>
      <c r="H44" s="37">
        <f>SUM(H39+H29+H24+H19+H14+H9)</f>
        <v>74062</v>
      </c>
      <c r="I44" s="67">
        <f>SUM(I34+I39+I29+I24+I19+I14+I9)</f>
        <v>44905</v>
      </c>
      <c r="J44" s="49"/>
    </row>
    <row r="45" spans="1:10" ht="12.75">
      <c r="A45" s="64"/>
      <c r="B45" s="34" t="s">
        <v>63</v>
      </c>
      <c r="C45" s="38" t="e">
        <f aca="true" t="shared" si="0" ref="C45:I45">SUM(C44/C43)</f>
        <v>#REF!</v>
      </c>
      <c r="D45" s="38" t="e">
        <f t="shared" si="0"/>
        <v>#REF!</v>
      </c>
      <c r="E45" s="38" t="e">
        <f t="shared" si="0"/>
        <v>#REF!</v>
      </c>
      <c r="F45" s="39" t="e">
        <f t="shared" si="0"/>
        <v>#REF!</v>
      </c>
      <c r="G45" s="39" t="e">
        <f t="shared" si="0"/>
        <v>#REF!</v>
      </c>
      <c r="H45" s="39" t="e">
        <f t="shared" si="0"/>
        <v>#REF!</v>
      </c>
      <c r="I45" s="68">
        <f t="shared" si="0"/>
        <v>11.923380233820925</v>
      </c>
      <c r="J45" s="69"/>
    </row>
    <row r="46" spans="1:10" ht="13.5" thickBot="1">
      <c r="A46" s="70"/>
      <c r="B46" s="40" t="s">
        <v>62</v>
      </c>
      <c r="C46" s="41" t="e">
        <f>SUM(C41+#REF!+C31+C26+C21+C16+C11)</f>
        <v>#REF!</v>
      </c>
      <c r="D46" s="41">
        <f>SUM(D41+D31+D26+D21+D16+D11)</f>
        <v>0</v>
      </c>
      <c r="E46" s="41">
        <f>SUM(E41+E31+E26+E21+E16+E11)</f>
        <v>0</v>
      </c>
      <c r="F46" s="41">
        <f>SUM(F41+F31+F26+F21+F16+F11)</f>
        <v>0</v>
      </c>
      <c r="G46" s="41">
        <f>SUM(G41+G31+G26+G21+G16+G11)</f>
        <v>1919</v>
      </c>
      <c r="H46" s="41">
        <f>SUM(H41+H36+H31+H26+H21+H16+H11)</f>
        <v>478</v>
      </c>
      <c r="I46" s="71">
        <f>SUM(I41+I36+I31+I26+I21+I16+I11)</f>
        <v>452</v>
      </c>
      <c r="J46" s="51"/>
    </row>
    <row r="47" spans="1:10" ht="12.75">
      <c r="A47" s="8" t="s">
        <v>108</v>
      </c>
      <c r="B47" s="13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7" t="s">
        <v>28</v>
      </c>
      <c r="B48" s="7"/>
      <c r="C48" s="12"/>
      <c r="D48" s="12"/>
      <c r="E48" s="12"/>
      <c r="F48" s="12"/>
      <c r="G48" s="12"/>
      <c r="H48" s="12"/>
      <c r="I48" s="12"/>
      <c r="J48" s="12"/>
    </row>
  </sheetData>
  <sheetProtection/>
  <conditionalFormatting sqref="J38 C7:I41">
    <cfRule type="expression" priority="1" dxfId="1" stopIfTrue="1">
      <formula>ISERROR(C7)</formula>
    </cfRule>
  </conditionalFormatting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N79"/>
  <sheetViews>
    <sheetView zoomScale="80" zoomScaleNormal="80" zoomScalePageLayoutView="0" workbookViewId="0" topLeftCell="A13">
      <selection activeCell="M58" sqref="M58"/>
    </sheetView>
  </sheetViews>
  <sheetFormatPr defaultColWidth="11.421875" defaultRowHeight="12.75"/>
  <cols>
    <col min="1" max="1" width="17.57421875" style="0" customWidth="1"/>
    <col min="2" max="2" width="26.140625" style="0" customWidth="1"/>
    <col min="3" max="3" width="13.421875" style="0" customWidth="1"/>
    <col min="4" max="4" width="14.28125" style="0" bestFit="1" customWidth="1"/>
    <col min="5" max="6" width="12.7109375" style="0" bestFit="1" customWidth="1"/>
    <col min="7" max="10" width="13.57421875" style="0" customWidth="1"/>
    <col min="11" max="11" width="11.421875" style="48" customWidth="1"/>
  </cols>
  <sheetData>
    <row r="1" spans="1:14" ht="12.7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333"/>
      <c r="L1" s="290"/>
      <c r="M1" s="290"/>
      <c r="N1" s="290"/>
    </row>
    <row r="2" spans="1:14" ht="12.7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333"/>
      <c r="L2" s="290"/>
      <c r="M2" s="290"/>
      <c r="N2" s="290"/>
    </row>
    <row r="3" spans="1:14" ht="12.7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333"/>
      <c r="L3" s="290"/>
      <c r="M3" s="290"/>
      <c r="N3" s="290"/>
    </row>
    <row r="4" spans="1:14" ht="12.75">
      <c r="A4" s="845"/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290"/>
      <c r="M4" s="290"/>
      <c r="N4" s="290"/>
    </row>
    <row r="5" spans="1:14" ht="12.75" customHeight="1">
      <c r="A5" s="805" t="s">
        <v>166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290"/>
    </row>
    <row r="6" spans="1:14" ht="12" customHeight="1">
      <c r="A6" s="805" t="s">
        <v>184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290"/>
    </row>
    <row r="7" spans="1:14" ht="16.5" customHeight="1">
      <c r="A7" s="805" t="s">
        <v>273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290"/>
    </row>
    <row r="8" spans="1:14" ht="19.5" customHeight="1">
      <c r="A8" s="382"/>
      <c r="B8" s="382" t="s">
        <v>111</v>
      </c>
      <c r="C8" s="337" t="s">
        <v>139</v>
      </c>
      <c r="D8" s="337" t="s">
        <v>301</v>
      </c>
      <c r="E8" s="337" t="s">
        <v>300</v>
      </c>
      <c r="F8" s="337" t="s">
        <v>302</v>
      </c>
      <c r="G8" s="337" t="s">
        <v>303</v>
      </c>
      <c r="H8" s="337" t="s">
        <v>304</v>
      </c>
      <c r="I8" s="337" t="s">
        <v>305</v>
      </c>
      <c r="J8" s="337" t="s">
        <v>306</v>
      </c>
      <c r="K8" s="337" t="s">
        <v>307</v>
      </c>
      <c r="L8" s="337" t="s">
        <v>298</v>
      </c>
      <c r="M8" s="337" t="s">
        <v>299</v>
      </c>
      <c r="N8" s="290"/>
    </row>
    <row r="9" spans="1:14" s="12" customFormat="1" ht="12.75" customHeight="1">
      <c r="A9" s="861" t="s">
        <v>27</v>
      </c>
      <c r="B9" s="441" t="s">
        <v>3</v>
      </c>
      <c r="C9" s="386">
        <f aca="true" t="shared" si="0" ref="C9:I9">SUM(C14+C19+C24+C29+C34+C39+C44+C49+C54+C59+C64)</f>
        <v>217.82</v>
      </c>
      <c r="D9" s="386">
        <f t="shared" si="0"/>
        <v>215.01</v>
      </c>
      <c r="E9" s="386">
        <f t="shared" si="0"/>
        <v>128.21</v>
      </c>
      <c r="F9" s="386">
        <f t="shared" si="0"/>
        <v>138.71</v>
      </c>
      <c r="G9" s="386">
        <f t="shared" si="0"/>
        <v>128</v>
      </c>
      <c r="H9" s="386">
        <f t="shared" si="0"/>
        <v>97.27</v>
      </c>
      <c r="I9" s="386">
        <f t="shared" si="0"/>
        <v>149.69</v>
      </c>
      <c r="J9" s="386">
        <f aca="true" t="shared" si="1" ref="J9:K11">SUM(J14+J19+J24+J29+J34+J39+J44+J49+J54+J59+J64)</f>
        <v>193.51</v>
      </c>
      <c r="K9" s="386">
        <f>SUM(K14+K19+K24+K29+K34+K39+K44+K49+K54+K59+K64)</f>
        <v>267.51</v>
      </c>
      <c r="L9" s="386">
        <f>SUM(L14+L19+L24+L29+L34+L39+L44+L49+L54+L59+L64)</f>
        <v>141.52</v>
      </c>
      <c r="M9" s="386">
        <f>SUM(M14+M19+M24+M29+M34+M39+M44+M49+M54+M59+M64)</f>
        <v>203.46</v>
      </c>
      <c r="N9" s="435"/>
    </row>
    <row r="10" spans="1:14" s="12" customFormat="1" ht="12.75" customHeight="1">
      <c r="A10" s="862"/>
      <c r="B10" s="441" t="s">
        <v>5</v>
      </c>
      <c r="C10" s="386">
        <f aca="true" t="shared" si="2" ref="C10:I10">SUM(C15+C20+C25+C30+C35+C40+C45+C50+C55+C60+C65)</f>
        <v>217.68</v>
      </c>
      <c r="D10" s="386">
        <f t="shared" si="2"/>
        <v>74</v>
      </c>
      <c r="E10" s="386">
        <f t="shared" si="2"/>
        <v>128.11</v>
      </c>
      <c r="F10" s="386">
        <f t="shared" si="2"/>
        <v>138.61</v>
      </c>
      <c r="G10" s="386">
        <f t="shared" si="2"/>
        <v>113</v>
      </c>
      <c r="H10" s="386">
        <f t="shared" si="2"/>
        <v>90.27</v>
      </c>
      <c r="I10" s="386">
        <f t="shared" si="2"/>
        <v>149.69</v>
      </c>
      <c r="J10" s="386">
        <f t="shared" si="1"/>
        <v>132.3</v>
      </c>
      <c r="K10" s="386">
        <f t="shared" si="1"/>
        <v>267.51</v>
      </c>
      <c r="L10" s="386">
        <f>SUM(L15+L20+L25+L30+L35+L40+L45+L50+L55+L60+L65)</f>
        <v>131.12</v>
      </c>
      <c r="M10" s="386">
        <f>SUM(M15+M20+M25+M30+M35+M40+M45+M50+M55+M60+M65)</f>
        <v>203.46</v>
      </c>
      <c r="N10" s="435"/>
    </row>
    <row r="11" spans="1:14" s="12" customFormat="1" ht="12.75" customHeight="1">
      <c r="A11" s="862"/>
      <c r="B11" s="442" t="s">
        <v>67</v>
      </c>
      <c r="C11" s="386">
        <f aca="true" t="shared" si="3" ref="C11:I11">SUM(C16+C21+C26+C31+C36+C41+C46+C51+C56+C61+C66)</f>
        <v>29291.9</v>
      </c>
      <c r="D11" s="386">
        <f t="shared" si="3"/>
        <v>15019</v>
      </c>
      <c r="E11" s="386">
        <f t="shared" si="3"/>
        <v>31835.2</v>
      </c>
      <c r="F11" s="386">
        <f t="shared" si="3"/>
        <v>33835.2</v>
      </c>
      <c r="G11" s="386">
        <f t="shared" si="3"/>
        <v>30572</v>
      </c>
      <c r="H11" s="386">
        <f t="shared" si="3"/>
        <v>20389.1</v>
      </c>
      <c r="I11" s="386">
        <f t="shared" si="3"/>
        <v>24154</v>
      </c>
      <c r="J11" s="386">
        <f t="shared" si="1"/>
        <v>17381</v>
      </c>
      <c r="K11" s="386">
        <f t="shared" si="1"/>
        <v>50723.5</v>
      </c>
      <c r="L11" s="386">
        <f>SUM(L16+L21+L26+L31+L36+L41+L46+L51+L56+L61+L66)</f>
        <v>34282</v>
      </c>
      <c r="M11" s="386">
        <f>SUM(M16+M21+M26+M31+M36+M41+M46+M51+M56+M61+M66)</f>
        <v>42541.8</v>
      </c>
      <c r="N11" s="435"/>
    </row>
    <row r="12" spans="1:14" s="12" customFormat="1" ht="12.75" customHeight="1">
      <c r="A12" s="862"/>
      <c r="B12" s="441" t="s">
        <v>63</v>
      </c>
      <c r="C12" s="386">
        <f aca="true" t="shared" si="4" ref="C12:I12">(C11/C10)</f>
        <v>134.56403895626607</v>
      </c>
      <c r="D12" s="386">
        <f t="shared" si="4"/>
        <v>202.95945945945945</v>
      </c>
      <c r="E12" s="386">
        <f t="shared" si="4"/>
        <v>248.4989462180938</v>
      </c>
      <c r="F12" s="386">
        <f t="shared" si="4"/>
        <v>244.1036000288579</v>
      </c>
      <c r="G12" s="386">
        <f t="shared" si="4"/>
        <v>270.5486725663717</v>
      </c>
      <c r="H12" s="386">
        <f t="shared" si="4"/>
        <v>225.8679517004542</v>
      </c>
      <c r="I12" s="386">
        <f t="shared" si="4"/>
        <v>161.3601442982163</v>
      </c>
      <c r="J12" s="386">
        <f>(J11/J10)</f>
        <v>131.37566137566137</v>
      </c>
      <c r="K12" s="386">
        <f>(K11/K10)</f>
        <v>189.61347239355538</v>
      </c>
      <c r="L12" s="386">
        <f>(L11/L10)</f>
        <v>261.4551555826724</v>
      </c>
      <c r="M12" s="386">
        <f>(M11/M10)</f>
        <v>209.09171335889118</v>
      </c>
      <c r="N12" s="435"/>
    </row>
    <row r="13" spans="1:14" s="12" customFormat="1" ht="12.75" customHeight="1">
      <c r="A13" s="863"/>
      <c r="B13" s="441" t="s">
        <v>9</v>
      </c>
      <c r="C13" s="388">
        <f aca="true" t="shared" si="5" ref="C13:I13">SUM(C18+C23+C28+C33+C38+C43+C48+C53+C58+C63+C68)</f>
        <v>368</v>
      </c>
      <c r="D13" s="388">
        <f t="shared" si="5"/>
        <v>258</v>
      </c>
      <c r="E13" s="388">
        <f t="shared" si="5"/>
        <v>331</v>
      </c>
      <c r="F13" s="388">
        <f t="shared" si="5"/>
        <v>381</v>
      </c>
      <c r="G13" s="388">
        <f t="shared" si="5"/>
        <v>174</v>
      </c>
      <c r="H13" s="388">
        <f t="shared" si="5"/>
        <v>157</v>
      </c>
      <c r="I13" s="388">
        <f t="shared" si="5"/>
        <v>230</v>
      </c>
      <c r="J13" s="388">
        <f>SUM(J18+J23+J28+J33+J38+J43+J48+J53+J58+J63+J68)</f>
        <v>255</v>
      </c>
      <c r="K13" s="388">
        <f>SUM(K18+K23+K28+K33+K38+K43+K48+K53+K58+K63+K68)</f>
        <v>288</v>
      </c>
      <c r="L13" s="388">
        <f>SUM(L18+L23+L28+L33+L38+L43+L48+L53+L58+L63+L68)</f>
        <v>194</v>
      </c>
      <c r="M13" s="388">
        <f>SUM(M18+M23+M28+M33+M38+M43+M48+M53+M58+M63+M68)</f>
        <v>492</v>
      </c>
      <c r="N13" s="435"/>
    </row>
    <row r="14" spans="1:14" ht="12.75" customHeight="1">
      <c r="A14" s="852" t="s">
        <v>6</v>
      </c>
      <c r="B14" s="443" t="s">
        <v>3</v>
      </c>
      <c r="C14" s="391">
        <v>32.5</v>
      </c>
      <c r="D14" s="391">
        <v>32</v>
      </c>
      <c r="E14" s="391">
        <v>30</v>
      </c>
      <c r="F14" s="391">
        <v>30</v>
      </c>
      <c r="G14" s="391">
        <v>32</v>
      </c>
      <c r="H14" s="391">
        <v>17.27</v>
      </c>
      <c r="I14" s="391">
        <v>18.29</v>
      </c>
      <c r="J14" s="391">
        <v>35.79</v>
      </c>
      <c r="K14" s="347">
        <v>69.23</v>
      </c>
      <c r="L14" s="347">
        <v>26.47</v>
      </c>
      <c r="M14" s="347">
        <v>37.32</v>
      </c>
      <c r="N14" s="290"/>
    </row>
    <row r="15" spans="1:14" ht="12.75" customHeight="1">
      <c r="A15" s="853"/>
      <c r="B15" s="444" t="s">
        <v>5</v>
      </c>
      <c r="C15" s="391">
        <v>32.5</v>
      </c>
      <c r="D15" s="391">
        <v>32</v>
      </c>
      <c r="E15" s="391">
        <v>29.9</v>
      </c>
      <c r="F15" s="391">
        <v>29.9</v>
      </c>
      <c r="G15" s="391">
        <v>32</v>
      </c>
      <c r="H15" s="391">
        <v>17.27</v>
      </c>
      <c r="I15" s="391">
        <v>18.29</v>
      </c>
      <c r="J15" s="391">
        <v>13.58</v>
      </c>
      <c r="K15" s="347">
        <v>69.23</v>
      </c>
      <c r="L15" s="347">
        <v>26.27</v>
      </c>
      <c r="M15" s="347">
        <v>37.32</v>
      </c>
      <c r="N15" s="290"/>
    </row>
    <row r="16" spans="1:14" ht="12.75" customHeight="1">
      <c r="A16" s="853"/>
      <c r="B16" s="445" t="s">
        <v>67</v>
      </c>
      <c r="C16" s="391">
        <v>11640</v>
      </c>
      <c r="D16" s="391">
        <v>11215</v>
      </c>
      <c r="E16" s="391">
        <v>8265</v>
      </c>
      <c r="F16" s="391">
        <v>8265</v>
      </c>
      <c r="G16" s="391">
        <v>12070</v>
      </c>
      <c r="H16" s="391">
        <v>3855</v>
      </c>
      <c r="I16" s="391">
        <v>6750</v>
      </c>
      <c r="J16" s="391">
        <v>1618</v>
      </c>
      <c r="K16" s="347">
        <v>26195</v>
      </c>
      <c r="L16" s="347">
        <v>6580</v>
      </c>
      <c r="M16" s="347">
        <v>14005</v>
      </c>
      <c r="N16" s="290"/>
    </row>
    <row r="17" spans="1:14" ht="12.75" customHeight="1">
      <c r="A17" s="853"/>
      <c r="B17" s="444" t="s">
        <v>63</v>
      </c>
      <c r="C17" s="347">
        <f>SUM(C16/C15)</f>
        <v>358.15384615384613</v>
      </c>
      <c r="D17" s="347">
        <f>SUM(D16/D15)</f>
        <v>350.46875</v>
      </c>
      <c r="E17" s="347">
        <f>SUM(E16/E15)</f>
        <v>276.4214046822743</v>
      </c>
      <c r="F17" s="347">
        <f>SUM(F16/F15)</f>
        <v>276.4214046822743</v>
      </c>
      <c r="G17" s="446">
        <f aca="true" t="shared" si="6" ref="G17:L17">(G16/G15)</f>
        <v>377.1875</v>
      </c>
      <c r="H17" s="446">
        <f t="shared" si="6"/>
        <v>223.21945570353213</v>
      </c>
      <c r="I17" s="446">
        <f t="shared" si="6"/>
        <v>369.0541279387644</v>
      </c>
      <c r="J17" s="446">
        <f t="shared" si="6"/>
        <v>119.1458026509573</v>
      </c>
      <c r="K17" s="446">
        <f t="shared" si="6"/>
        <v>378.3764264047378</v>
      </c>
      <c r="L17" s="446">
        <f t="shared" si="6"/>
        <v>250.47582794061668</v>
      </c>
      <c r="M17" s="446">
        <f>(M16/M15)</f>
        <v>375.2679528403001</v>
      </c>
      <c r="N17" s="290"/>
    </row>
    <row r="18" spans="1:14" ht="12.75" customHeight="1">
      <c r="A18" s="854"/>
      <c r="B18" s="444" t="s">
        <v>9</v>
      </c>
      <c r="C18" s="349">
        <v>33</v>
      </c>
      <c r="D18" s="349">
        <v>26</v>
      </c>
      <c r="E18" s="349">
        <v>96</v>
      </c>
      <c r="F18" s="349">
        <v>96</v>
      </c>
      <c r="G18" s="349">
        <v>38</v>
      </c>
      <c r="H18" s="349">
        <v>35</v>
      </c>
      <c r="I18" s="349">
        <v>16</v>
      </c>
      <c r="J18" s="349">
        <v>29</v>
      </c>
      <c r="K18" s="354">
        <v>29</v>
      </c>
      <c r="L18" s="354">
        <v>42</v>
      </c>
      <c r="M18" s="354">
        <v>32</v>
      </c>
      <c r="N18" s="290"/>
    </row>
    <row r="19" spans="1:14" ht="12.75" customHeight="1">
      <c r="A19" s="852" t="s">
        <v>11</v>
      </c>
      <c r="B19" s="443" t="s">
        <v>3</v>
      </c>
      <c r="C19" s="392">
        <v>0</v>
      </c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47">
        <v>1.74</v>
      </c>
      <c r="L19" s="347">
        <v>4.5</v>
      </c>
      <c r="M19" s="347">
        <v>1.9</v>
      </c>
      <c r="N19" s="290"/>
    </row>
    <row r="20" spans="1:14" ht="12.75" customHeight="1">
      <c r="A20" s="853"/>
      <c r="B20" s="444" t="s">
        <v>5</v>
      </c>
      <c r="C20" s="392">
        <v>0</v>
      </c>
      <c r="D20" s="392">
        <v>0</v>
      </c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47">
        <v>1.74</v>
      </c>
      <c r="L20" s="347">
        <v>4.5</v>
      </c>
      <c r="M20" s="347">
        <v>1.9</v>
      </c>
      <c r="N20" s="290"/>
    </row>
    <row r="21" spans="1:14" ht="12.75" customHeight="1">
      <c r="A21" s="853"/>
      <c r="B21" s="445" t="s">
        <v>129</v>
      </c>
      <c r="C21" s="392">
        <v>0</v>
      </c>
      <c r="D21" s="392">
        <v>0</v>
      </c>
      <c r="E21" s="392">
        <v>0</v>
      </c>
      <c r="F21" s="392">
        <v>0</v>
      </c>
      <c r="G21" s="392">
        <v>0</v>
      </c>
      <c r="H21" s="392">
        <v>0</v>
      </c>
      <c r="I21" s="392">
        <v>0</v>
      </c>
      <c r="J21" s="392">
        <v>0</v>
      </c>
      <c r="K21" s="347">
        <v>196</v>
      </c>
      <c r="L21" s="347">
        <v>1950</v>
      </c>
      <c r="M21" s="347">
        <v>431</v>
      </c>
      <c r="N21" s="290"/>
    </row>
    <row r="22" spans="1:14" ht="12.75" customHeight="1">
      <c r="A22" s="853"/>
      <c r="B22" s="444" t="s">
        <v>63</v>
      </c>
      <c r="C22" s="392">
        <v>0</v>
      </c>
      <c r="D22" s="392">
        <v>0</v>
      </c>
      <c r="E22" s="392">
        <v>0</v>
      </c>
      <c r="F22" s="392">
        <v>0</v>
      </c>
      <c r="G22" s="392">
        <v>0</v>
      </c>
      <c r="H22" s="392">
        <v>0</v>
      </c>
      <c r="I22" s="392">
        <v>0</v>
      </c>
      <c r="J22" s="392">
        <v>0</v>
      </c>
      <c r="K22" s="446">
        <f>(K21/K20)</f>
        <v>112.64367816091954</v>
      </c>
      <c r="L22" s="446">
        <f>(L21/L20)</f>
        <v>433.3333333333333</v>
      </c>
      <c r="M22" s="446">
        <f>(M21/M20)</f>
        <v>226.84210526315792</v>
      </c>
      <c r="N22" s="290"/>
    </row>
    <row r="23" spans="1:14" ht="12.75" customHeight="1">
      <c r="A23" s="854"/>
      <c r="B23" s="444" t="s">
        <v>9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2">
        <v>0</v>
      </c>
      <c r="K23" s="354">
        <v>4</v>
      </c>
      <c r="L23" s="354">
        <v>5</v>
      </c>
      <c r="M23" s="354">
        <v>4</v>
      </c>
      <c r="N23" s="290"/>
    </row>
    <row r="24" spans="1:14" ht="12.75" customHeight="1">
      <c r="A24" s="852" t="s">
        <v>13</v>
      </c>
      <c r="B24" s="443" t="s">
        <v>3</v>
      </c>
      <c r="C24" s="392">
        <v>0</v>
      </c>
      <c r="D24" s="392">
        <v>0</v>
      </c>
      <c r="E24" s="392">
        <v>0</v>
      </c>
      <c r="F24" s="392">
        <v>0</v>
      </c>
      <c r="G24" s="392">
        <v>0</v>
      </c>
      <c r="H24" s="392">
        <v>0</v>
      </c>
      <c r="I24" s="392">
        <v>0</v>
      </c>
      <c r="J24" s="392">
        <v>0</v>
      </c>
      <c r="K24" s="392">
        <v>0</v>
      </c>
      <c r="L24" s="392">
        <v>0</v>
      </c>
      <c r="M24" s="392">
        <v>0</v>
      </c>
      <c r="N24" s="290"/>
    </row>
    <row r="25" spans="1:14" ht="12.75" customHeight="1">
      <c r="A25" s="853"/>
      <c r="B25" s="444" t="s">
        <v>5</v>
      </c>
      <c r="C25" s="392">
        <v>0</v>
      </c>
      <c r="D25" s="392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2">
        <v>0</v>
      </c>
      <c r="K25" s="392">
        <v>0</v>
      </c>
      <c r="L25" s="392">
        <v>0</v>
      </c>
      <c r="M25" s="392">
        <v>0</v>
      </c>
      <c r="N25" s="290"/>
    </row>
    <row r="26" spans="1:14" ht="12.75" customHeight="1">
      <c r="A26" s="853"/>
      <c r="B26" s="445" t="s">
        <v>67</v>
      </c>
      <c r="C26" s="392">
        <v>0</v>
      </c>
      <c r="D26" s="392">
        <v>0</v>
      </c>
      <c r="E26" s="392">
        <v>0</v>
      </c>
      <c r="F26" s="392">
        <v>0</v>
      </c>
      <c r="G26" s="392">
        <v>0</v>
      </c>
      <c r="H26" s="392">
        <v>0</v>
      </c>
      <c r="I26" s="392">
        <v>0</v>
      </c>
      <c r="J26" s="392">
        <v>0</v>
      </c>
      <c r="K26" s="392">
        <v>0</v>
      </c>
      <c r="L26" s="392">
        <v>0</v>
      </c>
      <c r="M26" s="392">
        <v>0</v>
      </c>
      <c r="N26" s="290"/>
    </row>
    <row r="27" spans="1:14" ht="12.75" customHeight="1">
      <c r="A27" s="853"/>
      <c r="B27" s="444" t="s">
        <v>63</v>
      </c>
      <c r="C27" s="39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2">
        <v>0</v>
      </c>
      <c r="K27" s="392">
        <v>0</v>
      </c>
      <c r="L27" s="392">
        <v>0</v>
      </c>
      <c r="M27" s="392">
        <v>0</v>
      </c>
      <c r="N27" s="290"/>
    </row>
    <row r="28" spans="1:14" ht="12.75" customHeight="1">
      <c r="A28" s="854"/>
      <c r="B28" s="444" t="s">
        <v>9</v>
      </c>
      <c r="C28" s="392">
        <v>0</v>
      </c>
      <c r="D28" s="392">
        <v>0</v>
      </c>
      <c r="E28" s="392">
        <v>0</v>
      </c>
      <c r="F28" s="392">
        <v>0</v>
      </c>
      <c r="G28" s="392">
        <v>0</v>
      </c>
      <c r="H28" s="392">
        <v>0</v>
      </c>
      <c r="I28" s="392">
        <v>0</v>
      </c>
      <c r="J28" s="392">
        <v>0</v>
      </c>
      <c r="K28" s="392">
        <v>0</v>
      </c>
      <c r="L28" s="392">
        <v>0</v>
      </c>
      <c r="M28" s="392">
        <v>0</v>
      </c>
      <c r="N28" s="290"/>
    </row>
    <row r="29" spans="1:14" ht="12.75" customHeight="1">
      <c r="A29" s="852" t="s">
        <v>15</v>
      </c>
      <c r="B29" s="443" t="s">
        <v>3</v>
      </c>
      <c r="C29" s="392">
        <v>0</v>
      </c>
      <c r="D29" s="392">
        <v>0</v>
      </c>
      <c r="E29" s="392">
        <v>0</v>
      </c>
      <c r="F29" s="392">
        <v>0</v>
      </c>
      <c r="G29" s="392">
        <v>0</v>
      </c>
      <c r="H29" s="392">
        <v>0</v>
      </c>
      <c r="I29" s="392">
        <v>0</v>
      </c>
      <c r="J29" s="392">
        <v>0</v>
      </c>
      <c r="K29" s="347">
        <v>0.09</v>
      </c>
      <c r="L29" s="349">
        <v>0</v>
      </c>
      <c r="M29" s="347">
        <v>0.24</v>
      </c>
      <c r="N29" s="290"/>
    </row>
    <row r="30" spans="1:14" ht="12.75" customHeight="1">
      <c r="A30" s="853"/>
      <c r="B30" s="444" t="s">
        <v>5</v>
      </c>
      <c r="C30" s="392">
        <v>0</v>
      </c>
      <c r="D30" s="392">
        <v>0</v>
      </c>
      <c r="E30" s="392">
        <v>0</v>
      </c>
      <c r="F30" s="392">
        <v>0</v>
      </c>
      <c r="G30" s="392">
        <v>0</v>
      </c>
      <c r="H30" s="392">
        <v>0</v>
      </c>
      <c r="I30" s="392">
        <v>0</v>
      </c>
      <c r="J30" s="392">
        <v>0</v>
      </c>
      <c r="K30" s="347">
        <v>0.09</v>
      </c>
      <c r="L30" s="349">
        <v>0</v>
      </c>
      <c r="M30" s="347">
        <v>0.24</v>
      </c>
      <c r="N30" s="290"/>
    </row>
    <row r="31" spans="1:14" ht="12.75" customHeight="1">
      <c r="A31" s="853"/>
      <c r="B31" s="445" t="s">
        <v>67</v>
      </c>
      <c r="C31" s="392">
        <v>0</v>
      </c>
      <c r="D31" s="392">
        <v>0</v>
      </c>
      <c r="E31" s="392">
        <v>0</v>
      </c>
      <c r="F31" s="392">
        <v>0</v>
      </c>
      <c r="G31" s="392">
        <v>0</v>
      </c>
      <c r="H31" s="392">
        <v>0</v>
      </c>
      <c r="I31" s="392">
        <v>0</v>
      </c>
      <c r="J31" s="392">
        <v>0</v>
      </c>
      <c r="K31" s="347">
        <v>22.5</v>
      </c>
      <c r="L31" s="349">
        <v>0</v>
      </c>
      <c r="M31" s="347">
        <v>63.3</v>
      </c>
      <c r="N31" s="290"/>
    </row>
    <row r="32" spans="1:14" ht="12.75" customHeight="1">
      <c r="A32" s="853"/>
      <c r="B32" s="444" t="s">
        <v>63</v>
      </c>
      <c r="C32" s="392">
        <v>0</v>
      </c>
      <c r="D32" s="392">
        <v>0</v>
      </c>
      <c r="E32" s="392">
        <v>0</v>
      </c>
      <c r="F32" s="392">
        <v>0</v>
      </c>
      <c r="G32" s="392">
        <v>0</v>
      </c>
      <c r="H32" s="392">
        <v>0</v>
      </c>
      <c r="I32" s="392">
        <v>0</v>
      </c>
      <c r="J32" s="392">
        <v>0</v>
      </c>
      <c r="K32" s="446">
        <f>(K31/K30)</f>
        <v>250</v>
      </c>
      <c r="L32" s="447">
        <v>0</v>
      </c>
      <c r="M32" s="446">
        <f>(M31/M30)</f>
        <v>263.75</v>
      </c>
      <c r="N32" s="290"/>
    </row>
    <row r="33" spans="1:14" ht="12.75" customHeight="1">
      <c r="A33" s="854"/>
      <c r="B33" s="444" t="s">
        <v>9</v>
      </c>
      <c r="C33" s="392">
        <v>0</v>
      </c>
      <c r="D33" s="392">
        <v>0</v>
      </c>
      <c r="E33" s="392">
        <v>0</v>
      </c>
      <c r="F33" s="392">
        <v>0</v>
      </c>
      <c r="G33" s="392">
        <v>0</v>
      </c>
      <c r="H33" s="392">
        <v>0</v>
      </c>
      <c r="I33" s="392">
        <v>0</v>
      </c>
      <c r="J33" s="392">
        <v>0</v>
      </c>
      <c r="K33" s="354">
        <v>4</v>
      </c>
      <c r="L33" s="349">
        <v>0</v>
      </c>
      <c r="M33" s="354">
        <v>4</v>
      </c>
      <c r="N33" s="290"/>
    </row>
    <row r="34" spans="1:14" ht="12.75" customHeight="1">
      <c r="A34" s="864" t="s">
        <v>170</v>
      </c>
      <c r="B34" s="443" t="s">
        <v>3</v>
      </c>
      <c r="C34" s="391">
        <v>0.18</v>
      </c>
      <c r="D34" s="391">
        <v>0.01</v>
      </c>
      <c r="E34" s="391">
        <v>0.21</v>
      </c>
      <c r="F34" s="391">
        <v>0.21</v>
      </c>
      <c r="G34" s="392">
        <v>0</v>
      </c>
      <c r="H34" s="392">
        <v>0</v>
      </c>
      <c r="I34" s="392">
        <v>0</v>
      </c>
      <c r="J34" s="392">
        <v>0</v>
      </c>
      <c r="K34" s="347">
        <v>0.2</v>
      </c>
      <c r="L34" s="347">
        <v>0.1</v>
      </c>
      <c r="M34" s="349">
        <v>0</v>
      </c>
      <c r="N34" s="290"/>
    </row>
    <row r="35" spans="1:14" ht="12.75" customHeight="1">
      <c r="A35" s="865"/>
      <c r="B35" s="444" t="s">
        <v>5</v>
      </c>
      <c r="C35" s="391">
        <v>0.18</v>
      </c>
      <c r="D35" s="392">
        <v>0</v>
      </c>
      <c r="E35" s="391">
        <v>0.21</v>
      </c>
      <c r="F35" s="391">
        <v>0.21</v>
      </c>
      <c r="G35" s="392">
        <v>0</v>
      </c>
      <c r="H35" s="392">
        <v>0</v>
      </c>
      <c r="I35" s="392">
        <v>0</v>
      </c>
      <c r="J35" s="392">
        <v>0</v>
      </c>
      <c r="K35" s="347">
        <v>0.2</v>
      </c>
      <c r="L35" s="347">
        <v>0.1</v>
      </c>
      <c r="M35" s="349">
        <v>0</v>
      </c>
      <c r="N35" s="290"/>
    </row>
    <row r="36" spans="1:14" ht="12.75" customHeight="1">
      <c r="A36" s="865"/>
      <c r="B36" s="445" t="s">
        <v>67</v>
      </c>
      <c r="C36" s="391">
        <v>14.4</v>
      </c>
      <c r="D36" s="392">
        <v>0</v>
      </c>
      <c r="E36" s="391">
        <v>25.2</v>
      </c>
      <c r="F36" s="391">
        <v>25.2</v>
      </c>
      <c r="G36" s="392">
        <v>0</v>
      </c>
      <c r="H36" s="392">
        <v>0</v>
      </c>
      <c r="I36" s="392">
        <v>0</v>
      </c>
      <c r="J36" s="392">
        <v>0</v>
      </c>
      <c r="K36" s="347">
        <v>26</v>
      </c>
      <c r="L36" s="347">
        <v>15</v>
      </c>
      <c r="M36" s="349">
        <v>0</v>
      </c>
      <c r="N36" s="290"/>
    </row>
    <row r="37" spans="1:14" ht="12.75" customHeight="1">
      <c r="A37" s="865"/>
      <c r="B37" s="444" t="s">
        <v>63</v>
      </c>
      <c r="C37" s="347">
        <f>SUM(C36/C35)</f>
        <v>80</v>
      </c>
      <c r="D37" s="392">
        <v>0</v>
      </c>
      <c r="E37" s="347">
        <f>SUM(E36/E35)</f>
        <v>120</v>
      </c>
      <c r="F37" s="347">
        <f>SUM(F36/F35)</f>
        <v>120</v>
      </c>
      <c r="G37" s="392">
        <v>0</v>
      </c>
      <c r="H37" s="392">
        <v>0</v>
      </c>
      <c r="I37" s="392">
        <v>0</v>
      </c>
      <c r="J37" s="392">
        <v>0</v>
      </c>
      <c r="K37" s="347">
        <f>SUM(K36/K35)</f>
        <v>130</v>
      </c>
      <c r="L37" s="347">
        <f>SUM(L36/L35)</f>
        <v>150</v>
      </c>
      <c r="M37" s="349">
        <v>0</v>
      </c>
      <c r="N37" s="290"/>
    </row>
    <row r="38" spans="1:14" ht="12.75" customHeight="1">
      <c r="A38" s="866"/>
      <c r="B38" s="444" t="s">
        <v>9</v>
      </c>
      <c r="C38" s="349">
        <v>4</v>
      </c>
      <c r="D38" s="349">
        <v>1</v>
      </c>
      <c r="E38" s="349">
        <v>2</v>
      </c>
      <c r="F38" s="349">
        <v>2</v>
      </c>
      <c r="G38" s="392">
        <v>0</v>
      </c>
      <c r="H38" s="392">
        <v>0</v>
      </c>
      <c r="I38" s="392">
        <v>0</v>
      </c>
      <c r="J38" s="392">
        <v>0</v>
      </c>
      <c r="K38" s="354">
        <v>1</v>
      </c>
      <c r="L38" s="354">
        <v>4</v>
      </c>
      <c r="M38" s="349">
        <v>0</v>
      </c>
      <c r="N38" s="290"/>
    </row>
    <row r="39" spans="1:14" ht="12.75" customHeight="1">
      <c r="A39" s="852" t="s">
        <v>19</v>
      </c>
      <c r="B39" s="443" t="s">
        <v>3</v>
      </c>
      <c r="C39" s="391">
        <v>7.14</v>
      </c>
      <c r="D39" s="392">
        <v>0</v>
      </c>
      <c r="E39" s="392">
        <v>0</v>
      </c>
      <c r="F39" s="391">
        <v>10.5</v>
      </c>
      <c r="G39" s="391">
        <v>28</v>
      </c>
      <c r="H39" s="391">
        <v>15</v>
      </c>
      <c r="I39" s="391">
        <v>10</v>
      </c>
      <c r="J39" s="391">
        <v>9.72</v>
      </c>
      <c r="K39" s="347">
        <v>10</v>
      </c>
      <c r="L39" s="347">
        <v>10</v>
      </c>
      <c r="M39" s="347">
        <v>42</v>
      </c>
      <c r="N39" s="290"/>
    </row>
    <row r="40" spans="1:14" ht="12.75" customHeight="1">
      <c r="A40" s="853"/>
      <c r="B40" s="444" t="s">
        <v>5</v>
      </c>
      <c r="C40" s="391">
        <v>7</v>
      </c>
      <c r="D40" s="392">
        <v>0</v>
      </c>
      <c r="E40" s="392">
        <v>0</v>
      </c>
      <c r="F40" s="391">
        <v>10.5</v>
      </c>
      <c r="G40" s="391">
        <v>20</v>
      </c>
      <c r="H40" s="391">
        <v>15</v>
      </c>
      <c r="I40" s="391">
        <v>10</v>
      </c>
      <c r="J40" s="391">
        <v>8.72</v>
      </c>
      <c r="K40" s="347">
        <v>10</v>
      </c>
      <c r="L40" s="347">
        <v>10</v>
      </c>
      <c r="M40" s="347">
        <v>42</v>
      </c>
      <c r="N40" s="290"/>
    </row>
    <row r="41" spans="1:14" ht="12.75" customHeight="1">
      <c r="A41" s="853"/>
      <c r="B41" s="445" t="s">
        <v>67</v>
      </c>
      <c r="C41" s="391">
        <v>1837.5</v>
      </c>
      <c r="D41" s="392">
        <v>0</v>
      </c>
      <c r="E41" s="392">
        <v>0</v>
      </c>
      <c r="F41" s="391">
        <v>2000</v>
      </c>
      <c r="G41" s="391">
        <v>3960</v>
      </c>
      <c r="H41" s="391">
        <v>2970</v>
      </c>
      <c r="I41" s="391">
        <v>1980</v>
      </c>
      <c r="J41" s="391">
        <v>2563</v>
      </c>
      <c r="K41" s="347">
        <v>1914</v>
      </c>
      <c r="L41" s="347">
        <v>2000</v>
      </c>
      <c r="M41" s="347">
        <v>8350.5</v>
      </c>
      <c r="N41" s="290"/>
    </row>
    <row r="42" spans="1:14" ht="12.75" customHeight="1">
      <c r="A42" s="853"/>
      <c r="B42" s="444" t="s">
        <v>63</v>
      </c>
      <c r="C42" s="347">
        <f>SUM(C41/C40)</f>
        <v>262.5</v>
      </c>
      <c r="D42" s="392">
        <v>0</v>
      </c>
      <c r="E42" s="392">
        <v>0</v>
      </c>
      <c r="F42" s="347">
        <f>SUM(F41/F40)</f>
        <v>190.47619047619048</v>
      </c>
      <c r="G42" s="446">
        <f aca="true" t="shared" si="7" ref="G42:L42">(G41/G40)</f>
        <v>198</v>
      </c>
      <c r="H42" s="446">
        <f t="shared" si="7"/>
        <v>198</v>
      </c>
      <c r="I42" s="446">
        <f t="shared" si="7"/>
        <v>198</v>
      </c>
      <c r="J42" s="446">
        <f t="shared" si="7"/>
        <v>293.92201834862385</v>
      </c>
      <c r="K42" s="446">
        <f t="shared" si="7"/>
        <v>191.4</v>
      </c>
      <c r="L42" s="446">
        <f t="shared" si="7"/>
        <v>200</v>
      </c>
      <c r="M42" s="446">
        <v>8350.5</v>
      </c>
      <c r="N42" s="290"/>
    </row>
    <row r="43" spans="1:14" ht="12.75" customHeight="1">
      <c r="A43" s="854"/>
      <c r="B43" s="444" t="s">
        <v>9</v>
      </c>
      <c r="C43" s="349">
        <v>15</v>
      </c>
      <c r="D43" s="392">
        <v>0</v>
      </c>
      <c r="E43" s="392">
        <v>0</v>
      </c>
      <c r="F43" s="349">
        <v>50</v>
      </c>
      <c r="G43" s="349">
        <v>40</v>
      </c>
      <c r="H43" s="349">
        <v>25</v>
      </c>
      <c r="I43" s="349">
        <v>36</v>
      </c>
      <c r="J43" s="349">
        <v>35</v>
      </c>
      <c r="K43" s="354">
        <v>18</v>
      </c>
      <c r="L43" s="354">
        <v>35</v>
      </c>
      <c r="M43" s="354">
        <v>160</v>
      </c>
      <c r="N43" s="290"/>
    </row>
    <row r="44" spans="1:14" ht="12.75" customHeight="1">
      <c r="A44" s="864" t="s">
        <v>174</v>
      </c>
      <c r="B44" s="443" t="s">
        <v>3</v>
      </c>
      <c r="C44" s="349">
        <v>0</v>
      </c>
      <c r="D44" s="347">
        <v>4</v>
      </c>
      <c r="E44" s="347">
        <v>7</v>
      </c>
      <c r="F44" s="347">
        <v>7</v>
      </c>
      <c r="G44" s="347">
        <v>9</v>
      </c>
      <c r="H44" s="347">
        <v>6</v>
      </c>
      <c r="I44" s="347">
        <v>11</v>
      </c>
      <c r="J44" s="349">
        <v>0</v>
      </c>
      <c r="K44" s="347">
        <v>2.5</v>
      </c>
      <c r="L44" s="347">
        <v>1.5</v>
      </c>
      <c r="M44" s="347">
        <v>4</v>
      </c>
      <c r="N44" s="290"/>
    </row>
    <row r="45" spans="1:14" ht="12.75" customHeight="1">
      <c r="A45" s="865"/>
      <c r="B45" s="444" t="s">
        <v>5</v>
      </c>
      <c r="C45" s="349">
        <v>0</v>
      </c>
      <c r="D45" s="347">
        <v>3</v>
      </c>
      <c r="E45" s="347">
        <v>7</v>
      </c>
      <c r="F45" s="347">
        <v>7</v>
      </c>
      <c r="G45" s="347">
        <v>9</v>
      </c>
      <c r="H45" s="347">
        <v>6</v>
      </c>
      <c r="I45" s="347">
        <v>11</v>
      </c>
      <c r="J45" s="349">
        <v>0</v>
      </c>
      <c r="K45" s="347">
        <v>2.5</v>
      </c>
      <c r="L45" s="347">
        <v>1.5</v>
      </c>
      <c r="M45" s="347">
        <v>4</v>
      </c>
      <c r="N45" s="290"/>
    </row>
    <row r="46" spans="1:14" ht="12.75" customHeight="1">
      <c r="A46" s="865"/>
      <c r="B46" s="445" t="s">
        <v>67</v>
      </c>
      <c r="C46" s="349">
        <v>0</v>
      </c>
      <c r="D46" s="347">
        <v>294</v>
      </c>
      <c r="E46" s="347">
        <v>1295</v>
      </c>
      <c r="F46" s="347">
        <v>1295</v>
      </c>
      <c r="G46" s="347">
        <v>2178</v>
      </c>
      <c r="H46" s="347">
        <v>1200.1</v>
      </c>
      <c r="I46" s="347">
        <v>2200</v>
      </c>
      <c r="J46" s="349">
        <v>0</v>
      </c>
      <c r="K46" s="347">
        <v>475</v>
      </c>
      <c r="L46" s="347">
        <v>300</v>
      </c>
      <c r="M46" s="347">
        <v>812</v>
      </c>
      <c r="N46" s="290"/>
    </row>
    <row r="47" spans="1:14" ht="12.75" customHeight="1">
      <c r="A47" s="865"/>
      <c r="B47" s="444" t="s">
        <v>63</v>
      </c>
      <c r="C47" s="349">
        <v>0</v>
      </c>
      <c r="D47" s="347">
        <f>SUM(D46/D45)</f>
        <v>98</v>
      </c>
      <c r="E47" s="347">
        <f>SUM(E46/E45)</f>
        <v>185</v>
      </c>
      <c r="F47" s="347">
        <f>SUM(F46/F45)</f>
        <v>185</v>
      </c>
      <c r="G47" s="446">
        <f>(G46/G45)</f>
        <v>242</v>
      </c>
      <c r="H47" s="446">
        <f>(H46/H45)</f>
        <v>200.01666666666665</v>
      </c>
      <c r="I47" s="446">
        <f>(I46/I45)</f>
        <v>200</v>
      </c>
      <c r="J47" s="349">
        <v>0</v>
      </c>
      <c r="K47" s="446">
        <f>(K46/K45)</f>
        <v>190</v>
      </c>
      <c r="L47" s="446">
        <f>(L46/L45)</f>
        <v>200</v>
      </c>
      <c r="M47" s="446">
        <f>(M46/M45)</f>
        <v>203</v>
      </c>
      <c r="N47" s="290"/>
    </row>
    <row r="48" spans="1:14" ht="12" customHeight="1">
      <c r="A48" s="866"/>
      <c r="B48" s="444" t="s">
        <v>9</v>
      </c>
      <c r="C48" s="349">
        <v>0</v>
      </c>
      <c r="D48" s="349">
        <v>8</v>
      </c>
      <c r="E48" s="349">
        <v>19</v>
      </c>
      <c r="F48" s="349">
        <v>19</v>
      </c>
      <c r="G48" s="349">
        <v>14</v>
      </c>
      <c r="H48" s="349">
        <v>15</v>
      </c>
      <c r="I48" s="349">
        <v>20</v>
      </c>
      <c r="J48" s="349">
        <v>0</v>
      </c>
      <c r="K48" s="354">
        <v>2</v>
      </c>
      <c r="L48" s="354">
        <v>4</v>
      </c>
      <c r="M48" s="354">
        <v>9</v>
      </c>
      <c r="N48" s="290"/>
    </row>
    <row r="49" spans="1:14" ht="14.25" customHeight="1">
      <c r="A49" s="852" t="s">
        <v>329</v>
      </c>
      <c r="B49" s="443" t="s">
        <v>3</v>
      </c>
      <c r="C49" s="349">
        <v>0</v>
      </c>
      <c r="D49" s="392">
        <v>0</v>
      </c>
      <c r="E49" s="392">
        <v>0</v>
      </c>
      <c r="F49" s="392">
        <v>0</v>
      </c>
      <c r="G49" s="392">
        <v>0</v>
      </c>
      <c r="H49" s="392">
        <v>0</v>
      </c>
      <c r="I49" s="392">
        <v>0</v>
      </c>
      <c r="J49" s="349">
        <v>0</v>
      </c>
      <c r="K49" s="392">
        <v>0</v>
      </c>
      <c r="L49" s="392">
        <v>0</v>
      </c>
      <c r="M49" s="392">
        <v>0</v>
      </c>
      <c r="N49" s="290"/>
    </row>
    <row r="50" spans="1:14" ht="13.5" customHeight="1">
      <c r="A50" s="853"/>
      <c r="B50" s="444" t="s">
        <v>5</v>
      </c>
      <c r="C50" s="349">
        <v>0</v>
      </c>
      <c r="D50" s="392">
        <v>0</v>
      </c>
      <c r="E50" s="392">
        <v>0</v>
      </c>
      <c r="F50" s="392">
        <v>0</v>
      </c>
      <c r="G50" s="392">
        <v>0</v>
      </c>
      <c r="H50" s="392">
        <v>0</v>
      </c>
      <c r="I50" s="392">
        <v>0</v>
      </c>
      <c r="J50" s="392">
        <v>0</v>
      </c>
      <c r="K50" s="392">
        <v>0</v>
      </c>
      <c r="L50" s="392">
        <v>0</v>
      </c>
      <c r="M50" s="392">
        <v>0</v>
      </c>
      <c r="N50" s="290"/>
    </row>
    <row r="51" spans="1:14" ht="12.75" customHeight="1">
      <c r="A51" s="853"/>
      <c r="B51" s="445" t="s">
        <v>67</v>
      </c>
      <c r="C51" s="349">
        <v>0</v>
      </c>
      <c r="D51" s="392">
        <v>0</v>
      </c>
      <c r="E51" s="392">
        <v>0</v>
      </c>
      <c r="F51" s="392">
        <v>0</v>
      </c>
      <c r="G51" s="392">
        <v>0</v>
      </c>
      <c r="H51" s="392">
        <v>0</v>
      </c>
      <c r="I51" s="392">
        <v>0</v>
      </c>
      <c r="J51" s="392">
        <v>0</v>
      </c>
      <c r="K51" s="392">
        <v>0</v>
      </c>
      <c r="L51" s="392">
        <v>0</v>
      </c>
      <c r="M51" s="392">
        <v>0</v>
      </c>
      <c r="N51" s="290"/>
    </row>
    <row r="52" spans="1:14" ht="12.75" customHeight="1">
      <c r="A52" s="853"/>
      <c r="B52" s="444" t="s">
        <v>63</v>
      </c>
      <c r="C52" s="349">
        <v>0</v>
      </c>
      <c r="D52" s="392">
        <v>0</v>
      </c>
      <c r="E52" s="392">
        <v>0</v>
      </c>
      <c r="F52" s="392">
        <v>0</v>
      </c>
      <c r="G52" s="392">
        <v>0</v>
      </c>
      <c r="H52" s="392">
        <v>0</v>
      </c>
      <c r="I52" s="392">
        <v>0</v>
      </c>
      <c r="J52" s="392">
        <v>0</v>
      </c>
      <c r="K52" s="392">
        <v>0</v>
      </c>
      <c r="L52" s="392">
        <v>0</v>
      </c>
      <c r="M52" s="392">
        <v>0</v>
      </c>
      <c r="N52" s="290"/>
    </row>
    <row r="53" spans="1:14" ht="12.75" customHeight="1">
      <c r="A53" s="854"/>
      <c r="B53" s="444" t="s">
        <v>9</v>
      </c>
      <c r="C53" s="349">
        <v>0</v>
      </c>
      <c r="D53" s="392">
        <v>0</v>
      </c>
      <c r="E53" s="392">
        <v>0</v>
      </c>
      <c r="F53" s="392">
        <v>0</v>
      </c>
      <c r="G53" s="392">
        <v>0</v>
      </c>
      <c r="H53" s="392">
        <v>0</v>
      </c>
      <c r="I53" s="392">
        <v>0</v>
      </c>
      <c r="J53" s="392">
        <v>0</v>
      </c>
      <c r="K53" s="392">
        <v>0</v>
      </c>
      <c r="L53" s="392">
        <v>0</v>
      </c>
      <c r="M53" s="392">
        <v>0</v>
      </c>
      <c r="N53" s="290"/>
    </row>
    <row r="54" spans="1:14" ht="12.75" customHeight="1">
      <c r="A54" s="852" t="s">
        <v>123</v>
      </c>
      <c r="B54" s="443" t="s">
        <v>3</v>
      </c>
      <c r="C54" s="347">
        <v>100</v>
      </c>
      <c r="D54" s="347">
        <v>130</v>
      </c>
      <c r="E54" s="347">
        <v>10</v>
      </c>
      <c r="F54" s="347">
        <v>10</v>
      </c>
      <c r="G54" s="347">
        <v>17</v>
      </c>
      <c r="H54" s="347">
        <v>17</v>
      </c>
      <c r="I54" s="347">
        <v>0.4</v>
      </c>
      <c r="J54" s="392">
        <v>0</v>
      </c>
      <c r="K54" s="392">
        <v>0</v>
      </c>
      <c r="L54" s="349">
        <v>0</v>
      </c>
      <c r="M54" s="349">
        <v>0</v>
      </c>
      <c r="N54" s="290"/>
    </row>
    <row r="55" spans="1:14" ht="12.75" customHeight="1">
      <c r="A55" s="853"/>
      <c r="B55" s="444" t="s">
        <v>5</v>
      </c>
      <c r="C55" s="347">
        <v>100</v>
      </c>
      <c r="D55" s="349">
        <v>0</v>
      </c>
      <c r="E55" s="347">
        <v>10</v>
      </c>
      <c r="F55" s="347">
        <v>10</v>
      </c>
      <c r="G55" s="347">
        <v>14</v>
      </c>
      <c r="H55" s="347">
        <v>14</v>
      </c>
      <c r="I55" s="347">
        <v>0.4</v>
      </c>
      <c r="J55" s="392">
        <v>0</v>
      </c>
      <c r="K55" s="392">
        <v>0</v>
      </c>
      <c r="L55" s="349">
        <v>0</v>
      </c>
      <c r="M55" s="349">
        <v>0</v>
      </c>
      <c r="N55" s="290"/>
    </row>
    <row r="56" spans="1:14" ht="12.75" customHeight="1">
      <c r="A56" s="853"/>
      <c r="B56" s="445" t="s">
        <v>67</v>
      </c>
      <c r="C56" s="347">
        <v>8000</v>
      </c>
      <c r="D56" s="349">
        <v>0</v>
      </c>
      <c r="E56" s="347">
        <v>2000</v>
      </c>
      <c r="F56" s="347">
        <v>2000</v>
      </c>
      <c r="G56" s="347">
        <v>4004</v>
      </c>
      <c r="H56" s="347">
        <v>4004</v>
      </c>
      <c r="I56" s="347">
        <v>24</v>
      </c>
      <c r="J56" s="392">
        <v>0</v>
      </c>
      <c r="K56" s="392">
        <v>0</v>
      </c>
      <c r="L56" s="349">
        <v>0</v>
      </c>
      <c r="M56" s="349">
        <v>0</v>
      </c>
      <c r="N56" s="290"/>
    </row>
    <row r="57" spans="1:14" ht="12.75" customHeight="1">
      <c r="A57" s="853"/>
      <c r="B57" s="444" t="s">
        <v>63</v>
      </c>
      <c r="C57" s="347">
        <f>SUM(C56/C55)</f>
        <v>80</v>
      </c>
      <c r="D57" s="349">
        <v>0</v>
      </c>
      <c r="E57" s="347">
        <f>SUM(E56/E55)</f>
        <v>200</v>
      </c>
      <c r="F57" s="347">
        <f>SUM(F56/F55)</f>
        <v>200</v>
      </c>
      <c r="G57" s="446">
        <f>(G56/G55)</f>
        <v>286</v>
      </c>
      <c r="H57" s="446">
        <f>(H56/H55)</f>
        <v>286</v>
      </c>
      <c r="I57" s="446">
        <f>(I56/I55)</f>
        <v>60</v>
      </c>
      <c r="J57" s="392">
        <v>0</v>
      </c>
      <c r="K57" s="392">
        <v>0</v>
      </c>
      <c r="L57" s="447">
        <v>0</v>
      </c>
      <c r="M57" s="447">
        <v>0</v>
      </c>
      <c r="N57" s="290"/>
    </row>
    <row r="58" spans="1:14" ht="12.75" customHeight="1">
      <c r="A58" s="854"/>
      <c r="B58" s="444" t="s">
        <v>9</v>
      </c>
      <c r="C58" s="349">
        <v>150</v>
      </c>
      <c r="D58" s="349">
        <v>125</v>
      </c>
      <c r="E58" s="349">
        <v>15</v>
      </c>
      <c r="F58" s="349">
        <v>15</v>
      </c>
      <c r="G58" s="349">
        <v>35</v>
      </c>
      <c r="H58" s="349">
        <v>35</v>
      </c>
      <c r="I58" s="349">
        <v>2</v>
      </c>
      <c r="J58" s="392">
        <v>0</v>
      </c>
      <c r="K58" s="392">
        <v>0</v>
      </c>
      <c r="L58" s="354">
        <v>0</v>
      </c>
      <c r="M58" s="778">
        <v>0</v>
      </c>
      <c r="N58" s="290"/>
    </row>
    <row r="59" spans="1:14" ht="12.75" customHeight="1">
      <c r="A59" s="867" t="s">
        <v>40</v>
      </c>
      <c r="B59" s="444" t="s">
        <v>3</v>
      </c>
      <c r="C59" s="349">
        <v>78</v>
      </c>
      <c r="D59" s="349">
        <v>49</v>
      </c>
      <c r="E59" s="349">
        <v>81</v>
      </c>
      <c r="F59" s="349">
        <v>81</v>
      </c>
      <c r="G59" s="349">
        <v>42</v>
      </c>
      <c r="H59" s="349">
        <v>42</v>
      </c>
      <c r="I59" s="349">
        <v>110</v>
      </c>
      <c r="J59" s="349">
        <v>148</v>
      </c>
      <c r="K59" s="347">
        <v>179.5</v>
      </c>
      <c r="L59" s="347">
        <v>95.2</v>
      </c>
      <c r="M59" s="347">
        <v>118</v>
      </c>
      <c r="N59" s="290"/>
    </row>
    <row r="60" spans="1:14" ht="12.75" customHeight="1">
      <c r="A60" s="868"/>
      <c r="B60" s="444" t="s">
        <v>5</v>
      </c>
      <c r="C60" s="349">
        <v>78</v>
      </c>
      <c r="D60" s="349">
        <v>39</v>
      </c>
      <c r="E60" s="349">
        <v>81</v>
      </c>
      <c r="F60" s="349">
        <v>81</v>
      </c>
      <c r="G60" s="349">
        <v>38</v>
      </c>
      <c r="H60" s="349">
        <v>38</v>
      </c>
      <c r="I60" s="349">
        <v>110</v>
      </c>
      <c r="J60" s="349">
        <v>110</v>
      </c>
      <c r="K60" s="347">
        <v>179.5</v>
      </c>
      <c r="L60" s="347">
        <v>85</v>
      </c>
      <c r="M60" s="347">
        <v>118</v>
      </c>
      <c r="N60" s="290"/>
    </row>
    <row r="61" spans="1:14" ht="12.75" customHeight="1">
      <c r="A61" s="868"/>
      <c r="B61" s="444" t="s">
        <v>67</v>
      </c>
      <c r="C61" s="349">
        <v>7800</v>
      </c>
      <c r="D61" s="349">
        <v>3510</v>
      </c>
      <c r="E61" s="349">
        <v>20250</v>
      </c>
      <c r="F61" s="349">
        <v>20250</v>
      </c>
      <c r="G61" s="349">
        <v>8360</v>
      </c>
      <c r="H61" s="349">
        <v>8360</v>
      </c>
      <c r="I61" s="349">
        <v>13200</v>
      </c>
      <c r="J61" s="349">
        <v>13200</v>
      </c>
      <c r="K61" s="347">
        <v>20958</v>
      </c>
      <c r="L61" s="347">
        <v>22500</v>
      </c>
      <c r="M61" s="347">
        <v>18880</v>
      </c>
      <c r="N61" s="290"/>
    </row>
    <row r="62" spans="1:14" ht="12.75" customHeight="1">
      <c r="A62" s="868"/>
      <c r="B62" s="444" t="s">
        <v>63</v>
      </c>
      <c r="C62" s="349">
        <f>SUM(C61/C60)</f>
        <v>100</v>
      </c>
      <c r="D62" s="349">
        <f>SUM(D61/D60)</f>
        <v>90</v>
      </c>
      <c r="E62" s="349">
        <f>SUM(E61/E60)</f>
        <v>250</v>
      </c>
      <c r="F62" s="349">
        <f>SUM(F61/F60)</f>
        <v>250</v>
      </c>
      <c r="G62" s="349">
        <f aca="true" t="shared" si="8" ref="G62:L62">(G61/G60)</f>
        <v>220</v>
      </c>
      <c r="H62" s="349">
        <f t="shared" si="8"/>
        <v>220</v>
      </c>
      <c r="I62" s="349">
        <f t="shared" si="8"/>
        <v>120</v>
      </c>
      <c r="J62" s="349">
        <f t="shared" si="8"/>
        <v>120</v>
      </c>
      <c r="K62" s="349">
        <f t="shared" si="8"/>
        <v>116.75766016713092</v>
      </c>
      <c r="L62" s="347">
        <f t="shared" si="8"/>
        <v>264.70588235294116</v>
      </c>
      <c r="M62" s="347">
        <f>(M61/M60)</f>
        <v>160</v>
      </c>
      <c r="N62" s="290"/>
    </row>
    <row r="63" spans="1:14" ht="12.75" customHeight="1">
      <c r="A63" s="869"/>
      <c r="B63" s="444" t="s">
        <v>9</v>
      </c>
      <c r="C63" s="349">
        <v>166</v>
      </c>
      <c r="D63" s="349">
        <v>98</v>
      </c>
      <c r="E63" s="349">
        <v>199</v>
      </c>
      <c r="F63" s="349">
        <v>199</v>
      </c>
      <c r="G63" s="349">
        <v>47</v>
      </c>
      <c r="H63" s="349">
        <v>47</v>
      </c>
      <c r="I63" s="349">
        <v>156</v>
      </c>
      <c r="J63" s="349">
        <v>191</v>
      </c>
      <c r="K63" s="354">
        <v>225</v>
      </c>
      <c r="L63" s="354">
        <v>102</v>
      </c>
      <c r="M63" s="354">
        <v>283</v>
      </c>
      <c r="N63" s="290"/>
    </row>
    <row r="64" spans="1:14" ht="12.75" customHeight="1">
      <c r="A64" s="852" t="s">
        <v>209</v>
      </c>
      <c r="B64" s="443" t="s">
        <v>3</v>
      </c>
      <c r="C64" s="392">
        <v>0</v>
      </c>
      <c r="D64" s="392">
        <v>0</v>
      </c>
      <c r="E64" s="392">
        <v>0</v>
      </c>
      <c r="F64" s="392">
        <v>0</v>
      </c>
      <c r="G64" s="392">
        <v>0</v>
      </c>
      <c r="H64" s="392">
        <v>0</v>
      </c>
      <c r="I64" s="392">
        <v>0</v>
      </c>
      <c r="J64" s="392">
        <v>0</v>
      </c>
      <c r="K64" s="355">
        <v>4.25</v>
      </c>
      <c r="L64" s="355">
        <v>3.75</v>
      </c>
      <c r="M64" s="355">
        <v>0</v>
      </c>
      <c r="N64" s="290"/>
    </row>
    <row r="65" spans="1:14" ht="12.75" customHeight="1">
      <c r="A65" s="853"/>
      <c r="B65" s="444" t="s">
        <v>5</v>
      </c>
      <c r="C65" s="392">
        <v>0</v>
      </c>
      <c r="D65" s="392">
        <v>0</v>
      </c>
      <c r="E65" s="392">
        <v>0</v>
      </c>
      <c r="F65" s="392">
        <v>0</v>
      </c>
      <c r="G65" s="392">
        <v>0</v>
      </c>
      <c r="H65" s="392">
        <v>0</v>
      </c>
      <c r="I65" s="392">
        <v>0</v>
      </c>
      <c r="J65" s="392">
        <v>0</v>
      </c>
      <c r="K65" s="355">
        <v>4.25</v>
      </c>
      <c r="L65" s="355">
        <v>3.75</v>
      </c>
      <c r="M65" s="355">
        <v>0</v>
      </c>
      <c r="N65" s="290"/>
    </row>
    <row r="66" spans="1:14" ht="12.75" customHeight="1">
      <c r="A66" s="853"/>
      <c r="B66" s="445" t="s">
        <v>67</v>
      </c>
      <c r="C66" s="392">
        <v>0</v>
      </c>
      <c r="D66" s="392">
        <v>0</v>
      </c>
      <c r="E66" s="392">
        <v>0</v>
      </c>
      <c r="F66" s="392">
        <v>0</v>
      </c>
      <c r="G66" s="392">
        <v>0</v>
      </c>
      <c r="H66" s="392">
        <v>0</v>
      </c>
      <c r="I66" s="392">
        <v>0</v>
      </c>
      <c r="J66" s="392">
        <v>0</v>
      </c>
      <c r="K66" s="355">
        <v>937</v>
      </c>
      <c r="L66" s="355">
        <v>937</v>
      </c>
      <c r="M66" s="355">
        <v>0</v>
      </c>
      <c r="N66" s="290"/>
    </row>
    <row r="67" spans="1:14" ht="12.75" customHeight="1">
      <c r="A67" s="853"/>
      <c r="B67" s="444" t="s">
        <v>63</v>
      </c>
      <c r="C67" s="392">
        <v>0</v>
      </c>
      <c r="D67" s="392">
        <v>0</v>
      </c>
      <c r="E67" s="392">
        <v>0</v>
      </c>
      <c r="F67" s="392">
        <v>0</v>
      </c>
      <c r="G67" s="392">
        <v>0</v>
      </c>
      <c r="H67" s="392">
        <v>0</v>
      </c>
      <c r="I67" s="392">
        <v>0</v>
      </c>
      <c r="J67" s="392">
        <v>0</v>
      </c>
      <c r="K67" s="349">
        <f>(K66/K65)</f>
        <v>220.47058823529412</v>
      </c>
      <c r="L67" s="347">
        <f>(L66/L65)</f>
        <v>249.86666666666667</v>
      </c>
      <c r="M67" s="355">
        <v>0</v>
      </c>
      <c r="N67" s="290"/>
    </row>
    <row r="68" spans="1:14" ht="12.75" customHeight="1">
      <c r="A68" s="854"/>
      <c r="B68" s="444" t="s">
        <v>9</v>
      </c>
      <c r="C68" s="392">
        <v>0</v>
      </c>
      <c r="D68" s="392">
        <v>0</v>
      </c>
      <c r="E68" s="392">
        <v>0</v>
      </c>
      <c r="F68" s="392">
        <v>0</v>
      </c>
      <c r="G68" s="392">
        <v>0</v>
      </c>
      <c r="H68" s="392">
        <v>0</v>
      </c>
      <c r="I68" s="392">
        <v>0</v>
      </c>
      <c r="J68" s="392">
        <v>0</v>
      </c>
      <c r="K68" s="355">
        <v>5</v>
      </c>
      <c r="L68" s="355">
        <v>2</v>
      </c>
      <c r="M68" s="355">
        <v>0</v>
      </c>
      <c r="N68" s="290"/>
    </row>
    <row r="69" spans="1:2" ht="12.75" hidden="1">
      <c r="A69" s="48"/>
      <c r="B69" s="48"/>
    </row>
    <row r="70" spans="1:14" ht="12.75">
      <c r="A70" s="586" t="s">
        <v>134</v>
      </c>
      <c r="B70" s="333"/>
      <c r="C70" s="290"/>
      <c r="D70" s="290"/>
      <c r="E70" s="290"/>
      <c r="F70" s="290"/>
      <c r="G70" s="290"/>
      <c r="H70" s="290"/>
      <c r="I70" s="290"/>
      <c r="J70" s="290"/>
      <c r="K70" s="333"/>
      <c r="L70" s="290"/>
      <c r="M70" s="290"/>
      <c r="N70" s="290"/>
    </row>
    <row r="71" spans="1:14" ht="12.75">
      <c r="A71" s="333" t="s">
        <v>281</v>
      </c>
      <c r="B71" s="564"/>
      <c r="C71" s="290"/>
      <c r="D71" s="290"/>
      <c r="E71" s="290"/>
      <c r="F71" s="290"/>
      <c r="G71" s="290"/>
      <c r="H71" s="290"/>
      <c r="I71" s="290"/>
      <c r="J71" s="290"/>
      <c r="K71" s="333"/>
      <c r="L71" s="290"/>
      <c r="M71" s="290"/>
      <c r="N71" s="290"/>
    </row>
    <row r="72" spans="1:2" ht="12.75">
      <c r="A72" s="830"/>
      <c r="B72" s="830"/>
    </row>
    <row r="73" ht="12.75" hidden="1"/>
    <row r="74" ht="15.75" hidden="1" thickBot="1">
      <c r="B74" s="73" t="s">
        <v>111</v>
      </c>
    </row>
    <row r="75" ht="13.5" customHeight="1" hidden="1">
      <c r="B75" s="105" t="s">
        <v>3</v>
      </c>
    </row>
    <row r="76" ht="13.5" customHeight="1" hidden="1">
      <c r="B76" s="106" t="s">
        <v>5</v>
      </c>
    </row>
    <row r="77" ht="13.5" customHeight="1" hidden="1">
      <c r="B77" s="106" t="s">
        <v>7</v>
      </c>
    </row>
    <row r="78" ht="13.5" customHeight="1" hidden="1">
      <c r="B78" s="106" t="s">
        <v>8</v>
      </c>
    </row>
    <row r="79" ht="13.5" customHeight="1" hidden="1">
      <c r="B79" s="106" t="s">
        <v>9</v>
      </c>
    </row>
  </sheetData>
  <sheetProtection/>
  <mergeCells count="17">
    <mergeCell ref="A64:A68"/>
    <mergeCell ref="A34:A38"/>
    <mergeCell ref="A39:A43"/>
    <mergeCell ref="A44:A48"/>
    <mergeCell ref="A49:A53"/>
    <mergeCell ref="A54:A58"/>
    <mergeCell ref="A59:A63"/>
    <mergeCell ref="A72:B72"/>
    <mergeCell ref="A4:K4"/>
    <mergeCell ref="A5:M5"/>
    <mergeCell ref="A6:M6"/>
    <mergeCell ref="A7:M7"/>
    <mergeCell ref="A9:A13"/>
    <mergeCell ref="A14:A18"/>
    <mergeCell ref="A19:A23"/>
    <mergeCell ref="A24:A28"/>
    <mergeCell ref="A29:A33"/>
  </mergeCells>
  <conditionalFormatting sqref="D47:E47 C57 C17:E17 G34:J38 C19:J33 K24:M28 C34:E37 C39:E39 C40:C42 D40:E43 D49:I49 D50:M53 J54:K58 K49:M49 E57">
    <cfRule type="expression" priority="9" dxfId="1" stopIfTrue="1">
      <formula>ISERROR(C17)</formula>
    </cfRule>
  </conditionalFormatting>
  <conditionalFormatting sqref="F34:F37 F39:F42 F47 F57 F17">
    <cfRule type="expression" priority="8" dxfId="1" stopIfTrue="1">
      <formula>ISERROR(F17)</formula>
    </cfRule>
  </conditionalFormatting>
  <conditionalFormatting sqref="G39:G41">
    <cfRule type="expression" priority="7" dxfId="1" stopIfTrue="1">
      <formula>ISERROR(G39)</formula>
    </cfRule>
  </conditionalFormatting>
  <conditionalFormatting sqref="H39:H41">
    <cfRule type="expression" priority="5" dxfId="1" stopIfTrue="1">
      <formula>ISERROR(H39)</formula>
    </cfRule>
  </conditionalFormatting>
  <conditionalFormatting sqref="I39:I41">
    <cfRule type="expression" priority="4" dxfId="1" stopIfTrue="1">
      <formula>ISERROR(I39)</formula>
    </cfRule>
  </conditionalFormatting>
  <conditionalFormatting sqref="J39:J41">
    <cfRule type="expression" priority="3" dxfId="1" stopIfTrue="1">
      <formula>ISERROR(J39)</formula>
    </cfRule>
  </conditionalFormatting>
  <conditionalFormatting sqref="K37">
    <cfRule type="expression" priority="2" dxfId="1" stopIfTrue="1">
      <formula>ISERROR(K37)</formula>
    </cfRule>
  </conditionalFormatting>
  <conditionalFormatting sqref="L37">
    <cfRule type="expression" priority="1" dxfId="1" stopIfTrue="1">
      <formula>ISERROR(L37)</formula>
    </cfRule>
  </conditionalFormatting>
  <printOptions horizontalCentered="1" verticalCentered="1"/>
  <pageMargins left="0" right="0" top="0" bottom="0.7480314960629921" header="0.31496062992125984" footer="0.31496062992125984"/>
  <pageSetup horizontalDpi="600" verticalDpi="600" orientation="portrait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Q26"/>
  <sheetViews>
    <sheetView zoomScale="82" zoomScaleNormal="82" zoomScalePageLayoutView="0" workbookViewId="0" topLeftCell="A1">
      <selection activeCell="AJ32" sqref="AJ32"/>
    </sheetView>
  </sheetViews>
  <sheetFormatPr defaultColWidth="11.421875" defaultRowHeight="12.75"/>
  <cols>
    <col min="1" max="1" width="20.421875" style="166" customWidth="1"/>
    <col min="2" max="19" width="11.421875" style="166" hidden="1" customWidth="1"/>
    <col min="20" max="20" width="0.5625" style="166" hidden="1" customWidth="1"/>
    <col min="21" max="21" width="11.00390625" style="166" hidden="1" customWidth="1"/>
    <col min="22" max="25" width="11.7109375" style="166" hidden="1" customWidth="1"/>
    <col min="26" max="26" width="10.7109375" style="166" hidden="1" customWidth="1"/>
    <col min="27" max="27" width="10.421875" style="166" hidden="1" customWidth="1"/>
    <col min="28" max="28" width="22.00390625" style="166" customWidth="1"/>
    <col min="29" max="29" width="12.28125" style="166" customWidth="1"/>
    <col min="30" max="30" width="12.140625" style="166" customWidth="1"/>
    <col min="31" max="32" width="12.57421875" style="166" customWidth="1"/>
    <col min="33" max="36" width="12.7109375" style="166" bestFit="1" customWidth="1"/>
    <col min="37" max="37" width="12.421875" style="166" customWidth="1"/>
    <col min="38" max="42" width="12.7109375" style="166" bestFit="1" customWidth="1"/>
    <col min="43" max="16384" width="11.421875" style="166" customWidth="1"/>
  </cols>
  <sheetData>
    <row r="1" spans="1:43" ht="15.75">
      <c r="A1" s="448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</row>
    <row r="2" spans="1:43" ht="15.75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</row>
    <row r="3" spans="1:43" ht="15.75">
      <c r="A3" s="870"/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870"/>
      <c r="AL3" s="870"/>
      <c r="AM3" s="870"/>
      <c r="AN3" s="870"/>
      <c r="AO3" s="289"/>
      <c r="AP3" s="289"/>
      <c r="AQ3" s="289"/>
    </row>
    <row r="4" spans="1:43" ht="15.75">
      <c r="A4" s="870" t="s">
        <v>166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  <c r="AK4" s="870"/>
      <c r="AL4" s="870"/>
      <c r="AM4" s="870"/>
      <c r="AN4" s="870"/>
      <c r="AO4" s="870"/>
      <c r="AP4" s="870"/>
      <c r="AQ4" s="289"/>
    </row>
    <row r="5" spans="1:43" ht="15.75">
      <c r="A5" s="870" t="s">
        <v>256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  <c r="AA5" s="870"/>
      <c r="AB5" s="870"/>
      <c r="AC5" s="870"/>
      <c r="AD5" s="870"/>
      <c r="AE5" s="870"/>
      <c r="AF5" s="870"/>
      <c r="AG5" s="870"/>
      <c r="AH5" s="870"/>
      <c r="AI5" s="870"/>
      <c r="AJ5" s="870"/>
      <c r="AK5" s="870"/>
      <c r="AL5" s="870"/>
      <c r="AM5" s="870"/>
      <c r="AN5" s="870"/>
      <c r="AO5" s="870"/>
      <c r="AP5" s="870"/>
      <c r="AQ5" s="289"/>
    </row>
    <row r="6" spans="1:43" ht="15.75">
      <c r="A6" s="870" t="s">
        <v>274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0"/>
      <c r="R6" s="870"/>
      <c r="S6" s="870"/>
      <c r="T6" s="870"/>
      <c r="U6" s="870"/>
      <c r="V6" s="870"/>
      <c r="W6" s="870"/>
      <c r="X6" s="870"/>
      <c r="Y6" s="870"/>
      <c r="Z6" s="870"/>
      <c r="AA6" s="870"/>
      <c r="AB6" s="870"/>
      <c r="AC6" s="870"/>
      <c r="AD6" s="870"/>
      <c r="AE6" s="870"/>
      <c r="AF6" s="870"/>
      <c r="AG6" s="870"/>
      <c r="AH6" s="870"/>
      <c r="AI6" s="870"/>
      <c r="AJ6" s="870"/>
      <c r="AK6" s="870"/>
      <c r="AL6" s="870"/>
      <c r="AM6" s="870"/>
      <c r="AN6" s="870"/>
      <c r="AO6" s="870"/>
      <c r="AP6" s="870"/>
      <c r="AQ6" s="289"/>
    </row>
    <row r="7" spans="1:43" ht="15">
      <c r="A7" s="449" t="s">
        <v>64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289"/>
      <c r="AL7" s="289"/>
      <c r="AM7" s="289"/>
      <c r="AN7" s="289"/>
      <c r="AO7" s="289"/>
      <c r="AP7" s="289"/>
      <c r="AQ7" s="289"/>
    </row>
    <row r="8" spans="1:43" ht="24.75" customHeight="1">
      <c r="A8" s="364" t="s">
        <v>111</v>
      </c>
      <c r="B8" s="364" t="s">
        <v>111</v>
      </c>
      <c r="C8" s="364" t="s">
        <v>111</v>
      </c>
      <c r="D8" s="364" t="s">
        <v>111</v>
      </c>
      <c r="E8" s="364" t="s">
        <v>111</v>
      </c>
      <c r="F8" s="364" t="s">
        <v>111</v>
      </c>
      <c r="G8" s="364" t="s">
        <v>111</v>
      </c>
      <c r="H8" s="364" t="s">
        <v>111</v>
      </c>
      <c r="I8" s="364" t="s">
        <v>111</v>
      </c>
      <c r="J8" s="364" t="s">
        <v>111</v>
      </c>
      <c r="K8" s="364" t="s">
        <v>111</v>
      </c>
      <c r="L8" s="364" t="s">
        <v>111</v>
      </c>
      <c r="M8" s="364" t="s">
        <v>111</v>
      </c>
      <c r="N8" s="364" t="s">
        <v>111</v>
      </c>
      <c r="O8" s="364" t="s">
        <v>111</v>
      </c>
      <c r="P8" s="364" t="s">
        <v>111</v>
      </c>
      <c r="Q8" s="364" t="s">
        <v>111</v>
      </c>
      <c r="R8" s="364" t="s">
        <v>111</v>
      </c>
      <c r="S8" s="364" t="s">
        <v>111</v>
      </c>
      <c r="T8" s="364" t="s">
        <v>111</v>
      </c>
      <c r="U8" s="364" t="s">
        <v>111</v>
      </c>
      <c r="V8" s="364" t="s">
        <v>111</v>
      </c>
      <c r="W8" s="364" t="s">
        <v>111</v>
      </c>
      <c r="X8" s="364" t="s">
        <v>111</v>
      </c>
      <c r="Y8" s="364" t="s">
        <v>111</v>
      </c>
      <c r="Z8" s="364" t="s">
        <v>111</v>
      </c>
      <c r="AA8" s="364" t="s">
        <v>111</v>
      </c>
      <c r="AB8" s="364" t="s">
        <v>111</v>
      </c>
      <c r="AC8" s="364" t="s">
        <v>60</v>
      </c>
      <c r="AD8" s="364" t="s">
        <v>91</v>
      </c>
      <c r="AE8" s="364" t="s">
        <v>309</v>
      </c>
      <c r="AF8" s="364" t="s">
        <v>139</v>
      </c>
      <c r="AG8" s="364" t="s">
        <v>332</v>
      </c>
      <c r="AH8" s="364" t="s">
        <v>292</v>
      </c>
      <c r="AI8" s="364" t="s">
        <v>295</v>
      </c>
      <c r="AJ8" s="364" t="s">
        <v>303</v>
      </c>
      <c r="AK8" s="364" t="s">
        <v>304</v>
      </c>
      <c r="AL8" s="364" t="s">
        <v>305</v>
      </c>
      <c r="AM8" s="364" t="s">
        <v>306</v>
      </c>
      <c r="AN8" s="294" t="s">
        <v>307</v>
      </c>
      <c r="AO8" s="294" t="s">
        <v>298</v>
      </c>
      <c r="AP8" s="294" t="s">
        <v>299</v>
      </c>
      <c r="AQ8" s="289"/>
    </row>
    <row r="9" spans="1:43" ht="15" customHeight="1">
      <c r="A9" s="871" t="s">
        <v>27</v>
      </c>
      <c r="B9" s="450" t="s">
        <v>3</v>
      </c>
      <c r="C9" s="450" t="s">
        <v>3</v>
      </c>
      <c r="D9" s="450" t="s">
        <v>3</v>
      </c>
      <c r="E9" s="450" t="s">
        <v>3</v>
      </c>
      <c r="F9" s="450" t="s">
        <v>3</v>
      </c>
      <c r="G9" s="450" t="s">
        <v>3</v>
      </c>
      <c r="H9" s="450" t="s">
        <v>3</v>
      </c>
      <c r="I9" s="450" t="s">
        <v>3</v>
      </c>
      <c r="J9" s="450" t="s">
        <v>3</v>
      </c>
      <c r="K9" s="450" t="s">
        <v>3</v>
      </c>
      <c r="L9" s="450" t="s">
        <v>3</v>
      </c>
      <c r="M9" s="450" t="s">
        <v>3</v>
      </c>
      <c r="N9" s="450" t="s">
        <v>3</v>
      </c>
      <c r="O9" s="450" t="s">
        <v>3</v>
      </c>
      <c r="P9" s="450" t="s">
        <v>3</v>
      </c>
      <c r="Q9" s="450" t="s">
        <v>3</v>
      </c>
      <c r="R9" s="450" t="s">
        <v>3</v>
      </c>
      <c r="S9" s="450" t="s">
        <v>3</v>
      </c>
      <c r="T9" s="450" t="s">
        <v>3</v>
      </c>
      <c r="U9" s="450" t="s">
        <v>3</v>
      </c>
      <c r="V9" s="450" t="s">
        <v>3</v>
      </c>
      <c r="W9" s="450" t="s">
        <v>3</v>
      </c>
      <c r="X9" s="450" t="s">
        <v>3</v>
      </c>
      <c r="Y9" s="450" t="s">
        <v>3</v>
      </c>
      <c r="Z9" s="450" t="s">
        <v>3</v>
      </c>
      <c r="AA9" s="450" t="s">
        <v>3</v>
      </c>
      <c r="AB9" s="450" t="s">
        <v>3</v>
      </c>
      <c r="AC9" s="451">
        <f aca="true" t="shared" si="0" ref="AC9:AL10">(AC14+AC19)</f>
        <v>1084.29</v>
      </c>
      <c r="AD9" s="451">
        <f t="shared" si="0"/>
        <v>868</v>
      </c>
      <c r="AE9" s="451">
        <f t="shared" si="0"/>
        <v>1104</v>
      </c>
      <c r="AF9" s="451">
        <f t="shared" si="0"/>
        <v>1032</v>
      </c>
      <c r="AG9" s="451">
        <f t="shared" si="0"/>
        <v>1045</v>
      </c>
      <c r="AH9" s="451">
        <f t="shared" si="0"/>
        <v>968</v>
      </c>
      <c r="AI9" s="451">
        <f t="shared" si="0"/>
        <v>810</v>
      </c>
      <c r="AJ9" s="451">
        <f t="shared" si="0"/>
        <v>810.72</v>
      </c>
      <c r="AK9" s="451">
        <f t="shared" si="0"/>
        <v>1020</v>
      </c>
      <c r="AL9" s="451">
        <f t="shared" si="0"/>
        <v>1244</v>
      </c>
      <c r="AM9" s="451">
        <f aca="true" t="shared" si="1" ref="AM9:AN11">(AM14+AM19)</f>
        <v>784.7900000000001</v>
      </c>
      <c r="AN9" s="451">
        <f t="shared" si="1"/>
        <v>903.69</v>
      </c>
      <c r="AO9" s="451">
        <f aca="true" t="shared" si="2" ref="AO9:AP11">(AO14+AO19)</f>
        <v>1024.7</v>
      </c>
      <c r="AP9" s="451">
        <f t="shared" si="2"/>
        <v>861.43</v>
      </c>
      <c r="AQ9" s="289"/>
    </row>
    <row r="10" spans="1:43" ht="15" customHeight="1">
      <c r="A10" s="871"/>
      <c r="B10" s="450" t="s">
        <v>5</v>
      </c>
      <c r="C10" s="450" t="s">
        <v>5</v>
      </c>
      <c r="D10" s="450" t="s">
        <v>5</v>
      </c>
      <c r="E10" s="450" t="s">
        <v>5</v>
      </c>
      <c r="F10" s="450" t="s">
        <v>5</v>
      </c>
      <c r="G10" s="450" t="s">
        <v>5</v>
      </c>
      <c r="H10" s="450" t="s">
        <v>5</v>
      </c>
      <c r="I10" s="450" t="s">
        <v>5</v>
      </c>
      <c r="J10" s="450" t="s">
        <v>5</v>
      </c>
      <c r="K10" s="450" t="s">
        <v>5</v>
      </c>
      <c r="L10" s="450" t="s">
        <v>5</v>
      </c>
      <c r="M10" s="450" t="s">
        <v>5</v>
      </c>
      <c r="N10" s="450" t="s">
        <v>5</v>
      </c>
      <c r="O10" s="450" t="s">
        <v>5</v>
      </c>
      <c r="P10" s="450" t="s">
        <v>5</v>
      </c>
      <c r="Q10" s="450" t="s">
        <v>5</v>
      </c>
      <c r="R10" s="450" t="s">
        <v>5</v>
      </c>
      <c r="S10" s="450" t="s">
        <v>5</v>
      </c>
      <c r="T10" s="450" t="s">
        <v>5</v>
      </c>
      <c r="U10" s="450" t="s">
        <v>5</v>
      </c>
      <c r="V10" s="450" t="s">
        <v>5</v>
      </c>
      <c r="W10" s="450" t="s">
        <v>5</v>
      </c>
      <c r="X10" s="450" t="s">
        <v>5</v>
      </c>
      <c r="Y10" s="450" t="s">
        <v>5</v>
      </c>
      <c r="Z10" s="450" t="s">
        <v>5</v>
      </c>
      <c r="AA10" s="450" t="s">
        <v>5</v>
      </c>
      <c r="AB10" s="450" t="s">
        <v>5</v>
      </c>
      <c r="AC10" s="451">
        <f t="shared" si="0"/>
        <v>1084.29</v>
      </c>
      <c r="AD10" s="451">
        <f t="shared" si="0"/>
        <v>868</v>
      </c>
      <c r="AE10" s="451">
        <f t="shared" si="0"/>
        <v>1104</v>
      </c>
      <c r="AF10" s="451">
        <f t="shared" si="0"/>
        <v>1032</v>
      </c>
      <c r="AG10" s="451">
        <f t="shared" si="0"/>
        <v>1045</v>
      </c>
      <c r="AH10" s="451">
        <f t="shared" si="0"/>
        <v>968</v>
      </c>
      <c r="AI10" s="451">
        <f t="shared" si="0"/>
        <v>810</v>
      </c>
      <c r="AJ10" s="451">
        <f t="shared" si="0"/>
        <v>797.06</v>
      </c>
      <c r="AK10" s="451">
        <f t="shared" si="0"/>
        <v>1020</v>
      </c>
      <c r="AL10" s="451">
        <f t="shared" si="0"/>
        <v>1165</v>
      </c>
      <c r="AM10" s="451">
        <f t="shared" si="1"/>
        <v>777.44</v>
      </c>
      <c r="AN10" s="451">
        <f t="shared" si="1"/>
        <v>903.69</v>
      </c>
      <c r="AO10" s="451">
        <f t="shared" si="2"/>
        <v>1024.7</v>
      </c>
      <c r="AP10" s="451">
        <f t="shared" si="2"/>
        <v>861.43</v>
      </c>
      <c r="AQ10" s="289"/>
    </row>
    <row r="11" spans="1:43" ht="15" customHeight="1">
      <c r="A11" s="871"/>
      <c r="B11" s="452" t="s">
        <v>67</v>
      </c>
      <c r="C11" s="452" t="s">
        <v>67</v>
      </c>
      <c r="D11" s="452" t="s">
        <v>67</v>
      </c>
      <c r="E11" s="452" t="s">
        <v>67</v>
      </c>
      <c r="F11" s="452" t="s">
        <v>67</v>
      </c>
      <c r="G11" s="452" t="s">
        <v>67</v>
      </c>
      <c r="H11" s="452" t="s">
        <v>67</v>
      </c>
      <c r="I11" s="452" t="s">
        <v>67</v>
      </c>
      <c r="J11" s="452" t="s">
        <v>67</v>
      </c>
      <c r="K11" s="452" t="s">
        <v>67</v>
      </c>
      <c r="L11" s="452" t="s">
        <v>67</v>
      </c>
      <c r="M11" s="452" t="s">
        <v>67</v>
      </c>
      <c r="N11" s="452" t="s">
        <v>67</v>
      </c>
      <c r="O11" s="452" t="s">
        <v>67</v>
      </c>
      <c r="P11" s="452" t="s">
        <v>67</v>
      </c>
      <c r="Q11" s="452" t="s">
        <v>67</v>
      </c>
      <c r="R11" s="452" t="s">
        <v>67</v>
      </c>
      <c r="S11" s="452" t="s">
        <v>67</v>
      </c>
      <c r="T11" s="452" t="s">
        <v>67</v>
      </c>
      <c r="U11" s="452" t="s">
        <v>67</v>
      </c>
      <c r="V11" s="452" t="s">
        <v>67</v>
      </c>
      <c r="W11" s="452" t="s">
        <v>67</v>
      </c>
      <c r="X11" s="452" t="s">
        <v>67</v>
      </c>
      <c r="Y11" s="452" t="s">
        <v>67</v>
      </c>
      <c r="Z11" s="452" t="s">
        <v>67</v>
      </c>
      <c r="AA11" s="452" t="s">
        <v>67</v>
      </c>
      <c r="AB11" s="452" t="s">
        <v>67</v>
      </c>
      <c r="AC11" s="451">
        <f aca="true" t="shared" si="3" ref="AC11:AL11">(AC16+AC21)</f>
        <v>632226</v>
      </c>
      <c r="AD11" s="451">
        <f t="shared" si="3"/>
        <v>491930</v>
      </c>
      <c r="AE11" s="451">
        <f t="shared" si="3"/>
        <v>568000</v>
      </c>
      <c r="AF11" s="451">
        <f t="shared" si="3"/>
        <v>517919</v>
      </c>
      <c r="AG11" s="451">
        <f t="shared" si="3"/>
        <v>542098</v>
      </c>
      <c r="AH11" s="451">
        <f t="shared" si="3"/>
        <v>580731</v>
      </c>
      <c r="AI11" s="451">
        <f t="shared" si="3"/>
        <v>481931</v>
      </c>
      <c r="AJ11" s="451">
        <f t="shared" si="3"/>
        <v>478275</v>
      </c>
      <c r="AK11" s="451">
        <f t="shared" si="3"/>
        <v>603649.86</v>
      </c>
      <c r="AL11" s="451">
        <f t="shared" si="3"/>
        <v>687390</v>
      </c>
      <c r="AM11" s="451">
        <f t="shared" si="1"/>
        <v>463818</v>
      </c>
      <c r="AN11" s="451">
        <f t="shared" si="1"/>
        <v>538450</v>
      </c>
      <c r="AO11" s="451">
        <f t="shared" si="2"/>
        <v>609700</v>
      </c>
      <c r="AP11" s="451">
        <f t="shared" si="2"/>
        <v>513715</v>
      </c>
      <c r="AQ11" s="289"/>
    </row>
    <row r="12" spans="1:43" ht="15" customHeight="1">
      <c r="A12" s="871"/>
      <c r="B12" s="450" t="s">
        <v>63</v>
      </c>
      <c r="C12" s="450" t="s">
        <v>63</v>
      </c>
      <c r="D12" s="450" t="s">
        <v>63</v>
      </c>
      <c r="E12" s="450" t="s">
        <v>63</v>
      </c>
      <c r="F12" s="450" t="s">
        <v>63</v>
      </c>
      <c r="G12" s="450" t="s">
        <v>63</v>
      </c>
      <c r="H12" s="450" t="s">
        <v>63</v>
      </c>
      <c r="I12" s="450" t="s">
        <v>63</v>
      </c>
      <c r="J12" s="450" t="s">
        <v>63</v>
      </c>
      <c r="K12" s="450" t="s">
        <v>63</v>
      </c>
      <c r="L12" s="450" t="s">
        <v>63</v>
      </c>
      <c r="M12" s="450" t="s">
        <v>63</v>
      </c>
      <c r="N12" s="450" t="s">
        <v>63</v>
      </c>
      <c r="O12" s="450" t="s">
        <v>63</v>
      </c>
      <c r="P12" s="450" t="s">
        <v>63</v>
      </c>
      <c r="Q12" s="450" t="s">
        <v>63</v>
      </c>
      <c r="R12" s="450" t="s">
        <v>63</v>
      </c>
      <c r="S12" s="450" t="s">
        <v>63</v>
      </c>
      <c r="T12" s="450" t="s">
        <v>63</v>
      </c>
      <c r="U12" s="450" t="s">
        <v>63</v>
      </c>
      <c r="V12" s="450" t="s">
        <v>63</v>
      </c>
      <c r="W12" s="450" t="s">
        <v>63</v>
      </c>
      <c r="X12" s="450" t="s">
        <v>63</v>
      </c>
      <c r="Y12" s="450" t="s">
        <v>63</v>
      </c>
      <c r="Z12" s="450" t="s">
        <v>63</v>
      </c>
      <c r="AA12" s="450" t="s">
        <v>63</v>
      </c>
      <c r="AB12" s="450" t="s">
        <v>63</v>
      </c>
      <c r="AC12" s="453">
        <f aca="true" t="shared" si="4" ref="AC12:AL12">(AC11/AC10)</f>
        <v>583.0783277536452</v>
      </c>
      <c r="AD12" s="453">
        <f t="shared" si="4"/>
        <v>566.7396313364055</v>
      </c>
      <c r="AE12" s="453">
        <f t="shared" si="4"/>
        <v>514.4927536231884</v>
      </c>
      <c r="AF12" s="453">
        <f t="shared" si="4"/>
        <v>501.859496124031</v>
      </c>
      <c r="AG12" s="453">
        <f t="shared" si="4"/>
        <v>518.754066985646</v>
      </c>
      <c r="AH12" s="453">
        <f t="shared" si="4"/>
        <v>599.9287190082645</v>
      </c>
      <c r="AI12" s="453">
        <f t="shared" si="4"/>
        <v>594.9765432098766</v>
      </c>
      <c r="AJ12" s="453">
        <f t="shared" si="4"/>
        <v>600.0489298170778</v>
      </c>
      <c r="AK12" s="453">
        <f t="shared" si="4"/>
        <v>591.8135882352941</v>
      </c>
      <c r="AL12" s="453">
        <f t="shared" si="4"/>
        <v>590.0343347639486</v>
      </c>
      <c r="AM12" s="453">
        <f>(AM11/AM10)</f>
        <v>596.59652191809</v>
      </c>
      <c r="AN12" s="453">
        <f>(AN11/AN10)</f>
        <v>595.8348548727993</v>
      </c>
      <c r="AO12" s="453">
        <f>(AO11/AO10)</f>
        <v>595.003415633844</v>
      </c>
      <c r="AP12" s="453">
        <f>(AP11/AP10)</f>
        <v>596.3514156692942</v>
      </c>
      <c r="AQ12" s="289"/>
    </row>
    <row r="13" spans="1:43" ht="15" customHeight="1">
      <c r="A13" s="871"/>
      <c r="B13" s="452" t="s">
        <v>9</v>
      </c>
      <c r="C13" s="452" t="s">
        <v>9</v>
      </c>
      <c r="D13" s="452" t="s">
        <v>9</v>
      </c>
      <c r="E13" s="452" t="s">
        <v>9</v>
      </c>
      <c r="F13" s="452" t="s">
        <v>9</v>
      </c>
      <c r="G13" s="452" t="s">
        <v>9</v>
      </c>
      <c r="H13" s="452" t="s">
        <v>9</v>
      </c>
      <c r="I13" s="452" t="s">
        <v>9</v>
      </c>
      <c r="J13" s="452" t="s">
        <v>9</v>
      </c>
      <c r="K13" s="452" t="s">
        <v>9</v>
      </c>
      <c r="L13" s="452" t="s">
        <v>9</v>
      </c>
      <c r="M13" s="452" t="s">
        <v>9</v>
      </c>
      <c r="N13" s="452" t="s">
        <v>9</v>
      </c>
      <c r="O13" s="452" t="s">
        <v>9</v>
      </c>
      <c r="P13" s="452" t="s">
        <v>9</v>
      </c>
      <c r="Q13" s="452" t="s">
        <v>9</v>
      </c>
      <c r="R13" s="452" t="s">
        <v>9</v>
      </c>
      <c r="S13" s="452" t="s">
        <v>9</v>
      </c>
      <c r="T13" s="452" t="s">
        <v>9</v>
      </c>
      <c r="U13" s="452" t="s">
        <v>9</v>
      </c>
      <c r="V13" s="452" t="s">
        <v>9</v>
      </c>
      <c r="W13" s="452" t="s">
        <v>9</v>
      </c>
      <c r="X13" s="452" t="s">
        <v>9</v>
      </c>
      <c r="Y13" s="452" t="s">
        <v>9</v>
      </c>
      <c r="Z13" s="452" t="s">
        <v>9</v>
      </c>
      <c r="AA13" s="452" t="s">
        <v>9</v>
      </c>
      <c r="AB13" s="452" t="s">
        <v>9</v>
      </c>
      <c r="AC13" s="451">
        <f aca="true" t="shared" si="5" ref="AC13:AL13">(AC18+AC23)</f>
        <v>238</v>
      </c>
      <c r="AD13" s="451">
        <f t="shared" si="5"/>
        <v>236</v>
      </c>
      <c r="AE13" s="451">
        <f t="shared" si="5"/>
        <v>242</v>
      </c>
      <c r="AF13" s="451">
        <f t="shared" si="5"/>
        <v>140</v>
      </c>
      <c r="AG13" s="451">
        <f t="shared" si="5"/>
        <v>128</v>
      </c>
      <c r="AH13" s="451">
        <f t="shared" si="5"/>
        <v>158</v>
      </c>
      <c r="AI13" s="451">
        <f t="shared" si="5"/>
        <v>131</v>
      </c>
      <c r="AJ13" s="451">
        <f t="shared" si="5"/>
        <v>131</v>
      </c>
      <c r="AK13" s="451">
        <f t="shared" si="5"/>
        <v>111</v>
      </c>
      <c r="AL13" s="451">
        <f t="shared" si="5"/>
        <v>202</v>
      </c>
      <c r="AM13" s="451">
        <f>(AM18+AM23)</f>
        <v>153</v>
      </c>
      <c r="AN13" s="451">
        <f>(AN18+AN23)</f>
        <v>113</v>
      </c>
      <c r="AO13" s="451">
        <f>(AO18+AO23)</f>
        <v>115</v>
      </c>
      <c r="AP13" s="451">
        <f>(AP18+AP23)</f>
        <v>138</v>
      </c>
      <c r="AQ13" s="289"/>
    </row>
    <row r="14" spans="1:43" ht="15" customHeight="1">
      <c r="A14" s="873" t="s">
        <v>330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5" t="s">
        <v>3</v>
      </c>
      <c r="AC14" s="456">
        <v>1084.29</v>
      </c>
      <c r="AD14" s="456">
        <v>868</v>
      </c>
      <c r="AE14" s="307">
        <v>1104</v>
      </c>
      <c r="AF14" s="307">
        <v>1032</v>
      </c>
      <c r="AG14" s="374">
        <v>1045</v>
      </c>
      <c r="AH14" s="374">
        <v>968</v>
      </c>
      <c r="AI14" s="374">
        <v>810</v>
      </c>
      <c r="AJ14" s="374">
        <v>810.72</v>
      </c>
      <c r="AK14" s="374">
        <v>1020</v>
      </c>
      <c r="AL14" s="374">
        <v>1244</v>
      </c>
      <c r="AM14" s="374">
        <v>784.69</v>
      </c>
      <c r="AN14" s="307">
        <v>903.69</v>
      </c>
      <c r="AO14" s="307">
        <v>1024.7</v>
      </c>
      <c r="AP14" s="307">
        <v>858.93</v>
      </c>
      <c r="AQ14" s="289"/>
    </row>
    <row r="15" spans="1:43" ht="15" customHeight="1">
      <c r="A15" s="873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5" t="s">
        <v>5</v>
      </c>
      <c r="AC15" s="456">
        <v>1084.29</v>
      </c>
      <c r="AD15" s="456">
        <v>868</v>
      </c>
      <c r="AE15" s="307">
        <v>1104</v>
      </c>
      <c r="AF15" s="307">
        <v>1032</v>
      </c>
      <c r="AG15" s="307">
        <v>1045</v>
      </c>
      <c r="AH15" s="307">
        <v>968</v>
      </c>
      <c r="AI15" s="307">
        <v>810</v>
      </c>
      <c r="AJ15" s="307">
        <v>797.06</v>
      </c>
      <c r="AK15" s="307">
        <v>1020</v>
      </c>
      <c r="AL15" s="374">
        <v>1165</v>
      </c>
      <c r="AM15" s="374">
        <v>777.34</v>
      </c>
      <c r="AN15" s="307">
        <v>903.69</v>
      </c>
      <c r="AO15" s="307">
        <v>1024.7</v>
      </c>
      <c r="AP15" s="307">
        <v>858.93</v>
      </c>
      <c r="AQ15" s="289"/>
    </row>
    <row r="16" spans="1:43" ht="15" customHeight="1">
      <c r="A16" s="873"/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 t="s">
        <v>67</v>
      </c>
      <c r="AC16" s="456">
        <v>632226</v>
      </c>
      <c r="AD16" s="456">
        <v>491930</v>
      </c>
      <c r="AE16" s="307">
        <v>568000</v>
      </c>
      <c r="AF16" s="307">
        <v>517919</v>
      </c>
      <c r="AG16" s="307">
        <v>542098</v>
      </c>
      <c r="AH16" s="307">
        <v>580731</v>
      </c>
      <c r="AI16" s="307">
        <v>481931</v>
      </c>
      <c r="AJ16" s="307">
        <v>478275</v>
      </c>
      <c r="AK16" s="307">
        <v>603649.86</v>
      </c>
      <c r="AL16" s="374">
        <v>687390</v>
      </c>
      <c r="AM16" s="374">
        <v>463800</v>
      </c>
      <c r="AN16" s="307">
        <v>538450</v>
      </c>
      <c r="AO16" s="307">
        <v>609700</v>
      </c>
      <c r="AP16" s="307">
        <v>513215</v>
      </c>
      <c r="AQ16" s="289"/>
    </row>
    <row r="17" spans="1:43" ht="15" customHeight="1">
      <c r="A17" s="873"/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5" t="s">
        <v>63</v>
      </c>
      <c r="AC17" s="456">
        <f aca="true" t="shared" si="6" ref="AC17:AH17">SUM(AC16/AC15)</f>
        <v>583.0783277536452</v>
      </c>
      <c r="AD17" s="456">
        <f t="shared" si="6"/>
        <v>566.7396313364055</v>
      </c>
      <c r="AE17" s="456">
        <f t="shared" si="6"/>
        <v>514.4927536231884</v>
      </c>
      <c r="AF17" s="456">
        <f t="shared" si="6"/>
        <v>501.859496124031</v>
      </c>
      <c r="AG17" s="456">
        <f t="shared" si="6"/>
        <v>518.754066985646</v>
      </c>
      <c r="AH17" s="456">
        <f t="shared" si="6"/>
        <v>599.9287190082645</v>
      </c>
      <c r="AI17" s="456">
        <f>SUM(AI16/AI15)</f>
        <v>594.9765432098766</v>
      </c>
      <c r="AJ17" s="456">
        <f>SUM(AJ16/AJ15)</f>
        <v>600.0489298170778</v>
      </c>
      <c r="AK17" s="456">
        <f>SUM(AK16/AK15)</f>
        <v>591.8135882352941</v>
      </c>
      <c r="AL17" s="457">
        <f>(AL16/AL15)</f>
        <v>590.0343347639486</v>
      </c>
      <c r="AM17" s="457">
        <f>(AM16/AM15)</f>
        <v>596.6501144930146</v>
      </c>
      <c r="AN17" s="457">
        <f>(AN16/AN15)</f>
        <v>595.8348548727993</v>
      </c>
      <c r="AO17" s="457">
        <f>(AO16/AO15)</f>
        <v>595.003415633844</v>
      </c>
      <c r="AP17" s="457">
        <f>(AP16/AP15)</f>
        <v>597.5050353346606</v>
      </c>
      <c r="AQ17" s="289"/>
    </row>
    <row r="18" spans="1:43" ht="15" customHeight="1">
      <c r="A18" s="873"/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 t="s">
        <v>9</v>
      </c>
      <c r="AC18" s="458">
        <v>238</v>
      </c>
      <c r="AD18" s="458">
        <v>236</v>
      </c>
      <c r="AE18" s="319">
        <v>242</v>
      </c>
      <c r="AF18" s="319">
        <v>140</v>
      </c>
      <c r="AG18" s="319">
        <v>128</v>
      </c>
      <c r="AH18" s="319">
        <v>158</v>
      </c>
      <c r="AI18" s="319">
        <v>131</v>
      </c>
      <c r="AJ18" s="319">
        <v>131</v>
      </c>
      <c r="AK18" s="319">
        <v>111</v>
      </c>
      <c r="AL18" s="373">
        <v>202</v>
      </c>
      <c r="AM18" s="373">
        <v>143</v>
      </c>
      <c r="AN18" s="315">
        <v>113</v>
      </c>
      <c r="AO18" s="315">
        <v>115</v>
      </c>
      <c r="AP18" s="315">
        <v>133</v>
      </c>
      <c r="AQ18" s="289"/>
    </row>
    <row r="19" spans="1:43" ht="15" customHeight="1">
      <c r="A19" s="872" t="s">
        <v>331</v>
      </c>
      <c r="B19" s="455" t="s">
        <v>3</v>
      </c>
      <c r="C19" s="455" t="s">
        <v>3</v>
      </c>
      <c r="D19" s="455" t="s">
        <v>3</v>
      </c>
      <c r="E19" s="455" t="s">
        <v>3</v>
      </c>
      <c r="F19" s="455" t="s">
        <v>3</v>
      </c>
      <c r="G19" s="455" t="s">
        <v>3</v>
      </c>
      <c r="H19" s="455" t="s">
        <v>3</v>
      </c>
      <c r="I19" s="455" t="s">
        <v>3</v>
      </c>
      <c r="J19" s="455" t="s">
        <v>3</v>
      </c>
      <c r="K19" s="455" t="s">
        <v>3</v>
      </c>
      <c r="L19" s="455" t="s">
        <v>3</v>
      </c>
      <c r="M19" s="455" t="s">
        <v>3</v>
      </c>
      <c r="N19" s="455" t="s">
        <v>3</v>
      </c>
      <c r="O19" s="455" t="s">
        <v>3</v>
      </c>
      <c r="P19" s="455" t="s">
        <v>3</v>
      </c>
      <c r="Q19" s="455" t="s">
        <v>3</v>
      </c>
      <c r="R19" s="455" t="s">
        <v>3</v>
      </c>
      <c r="S19" s="455" t="s">
        <v>3</v>
      </c>
      <c r="T19" s="455" t="s">
        <v>3</v>
      </c>
      <c r="U19" s="455" t="s">
        <v>3</v>
      </c>
      <c r="V19" s="455" t="s">
        <v>3</v>
      </c>
      <c r="W19" s="455" t="s">
        <v>3</v>
      </c>
      <c r="X19" s="455" t="s">
        <v>3</v>
      </c>
      <c r="Y19" s="455" t="s">
        <v>3</v>
      </c>
      <c r="Z19" s="455" t="s">
        <v>3</v>
      </c>
      <c r="AA19" s="455" t="s">
        <v>3</v>
      </c>
      <c r="AB19" s="455" t="s">
        <v>3</v>
      </c>
      <c r="AC19" s="458">
        <v>0</v>
      </c>
      <c r="AD19" s="458">
        <v>0</v>
      </c>
      <c r="AE19" s="458">
        <v>0</v>
      </c>
      <c r="AF19" s="458">
        <v>0</v>
      </c>
      <c r="AG19" s="458">
        <v>0</v>
      </c>
      <c r="AH19" s="458">
        <v>0</v>
      </c>
      <c r="AI19" s="458">
        <v>0</v>
      </c>
      <c r="AJ19" s="458">
        <v>0</v>
      </c>
      <c r="AK19" s="458">
        <v>0</v>
      </c>
      <c r="AL19" s="458">
        <v>0</v>
      </c>
      <c r="AM19" s="374">
        <v>0.1</v>
      </c>
      <c r="AN19" s="319">
        <v>0</v>
      </c>
      <c r="AO19" s="458">
        <v>0</v>
      </c>
      <c r="AP19" s="458">
        <v>2.5</v>
      </c>
      <c r="AQ19" s="289"/>
    </row>
    <row r="20" spans="1:43" ht="15" customHeight="1">
      <c r="A20" s="872"/>
      <c r="B20" s="455" t="s">
        <v>5</v>
      </c>
      <c r="C20" s="455" t="s">
        <v>5</v>
      </c>
      <c r="D20" s="455" t="s">
        <v>5</v>
      </c>
      <c r="E20" s="455" t="s">
        <v>5</v>
      </c>
      <c r="F20" s="455" t="s">
        <v>5</v>
      </c>
      <c r="G20" s="455" t="s">
        <v>5</v>
      </c>
      <c r="H20" s="455" t="s">
        <v>5</v>
      </c>
      <c r="I20" s="455" t="s">
        <v>5</v>
      </c>
      <c r="J20" s="455" t="s">
        <v>5</v>
      </c>
      <c r="K20" s="455" t="s">
        <v>5</v>
      </c>
      <c r="L20" s="455" t="s">
        <v>5</v>
      </c>
      <c r="M20" s="455" t="s">
        <v>5</v>
      </c>
      <c r="N20" s="455" t="s">
        <v>5</v>
      </c>
      <c r="O20" s="455" t="s">
        <v>5</v>
      </c>
      <c r="P20" s="455" t="s">
        <v>5</v>
      </c>
      <c r="Q20" s="455" t="s">
        <v>5</v>
      </c>
      <c r="R20" s="455" t="s">
        <v>5</v>
      </c>
      <c r="S20" s="455" t="s">
        <v>5</v>
      </c>
      <c r="T20" s="455" t="s">
        <v>5</v>
      </c>
      <c r="U20" s="455" t="s">
        <v>5</v>
      </c>
      <c r="V20" s="455" t="s">
        <v>5</v>
      </c>
      <c r="W20" s="455" t="s">
        <v>5</v>
      </c>
      <c r="X20" s="455" t="s">
        <v>5</v>
      </c>
      <c r="Y20" s="455" t="s">
        <v>5</v>
      </c>
      <c r="Z20" s="455" t="s">
        <v>5</v>
      </c>
      <c r="AA20" s="455" t="s">
        <v>5</v>
      </c>
      <c r="AB20" s="455" t="s">
        <v>5</v>
      </c>
      <c r="AC20" s="458">
        <v>0</v>
      </c>
      <c r="AD20" s="458">
        <v>0</v>
      </c>
      <c r="AE20" s="458">
        <v>0</v>
      </c>
      <c r="AF20" s="458">
        <v>0</v>
      </c>
      <c r="AG20" s="458">
        <v>0</v>
      </c>
      <c r="AH20" s="458">
        <v>0</v>
      </c>
      <c r="AI20" s="458">
        <v>0</v>
      </c>
      <c r="AJ20" s="458">
        <v>0</v>
      </c>
      <c r="AK20" s="458">
        <v>0</v>
      </c>
      <c r="AL20" s="458">
        <v>0</v>
      </c>
      <c r="AM20" s="374">
        <v>0.1</v>
      </c>
      <c r="AN20" s="319">
        <v>0</v>
      </c>
      <c r="AO20" s="458">
        <v>0</v>
      </c>
      <c r="AP20" s="458">
        <v>2.5</v>
      </c>
      <c r="AQ20" s="289"/>
    </row>
    <row r="21" spans="1:43" ht="15" customHeight="1">
      <c r="A21" s="872"/>
      <c r="B21" s="454" t="s">
        <v>67</v>
      </c>
      <c r="C21" s="454" t="s">
        <v>67</v>
      </c>
      <c r="D21" s="454" t="s">
        <v>67</v>
      </c>
      <c r="E21" s="454" t="s">
        <v>67</v>
      </c>
      <c r="F21" s="454" t="s">
        <v>67</v>
      </c>
      <c r="G21" s="454" t="s">
        <v>67</v>
      </c>
      <c r="H21" s="454" t="s">
        <v>67</v>
      </c>
      <c r="I21" s="454" t="s">
        <v>67</v>
      </c>
      <c r="J21" s="454" t="s">
        <v>67</v>
      </c>
      <c r="K21" s="454" t="s">
        <v>67</v>
      </c>
      <c r="L21" s="454" t="s">
        <v>67</v>
      </c>
      <c r="M21" s="454" t="s">
        <v>67</v>
      </c>
      <c r="N21" s="454" t="s">
        <v>67</v>
      </c>
      <c r="O21" s="454" t="s">
        <v>67</v>
      </c>
      <c r="P21" s="454" t="s">
        <v>67</v>
      </c>
      <c r="Q21" s="454" t="s">
        <v>67</v>
      </c>
      <c r="R21" s="454" t="s">
        <v>67</v>
      </c>
      <c r="S21" s="454" t="s">
        <v>67</v>
      </c>
      <c r="T21" s="454" t="s">
        <v>67</v>
      </c>
      <c r="U21" s="454" t="s">
        <v>67</v>
      </c>
      <c r="V21" s="454" t="s">
        <v>67</v>
      </c>
      <c r="W21" s="454" t="s">
        <v>67</v>
      </c>
      <c r="X21" s="454" t="s">
        <v>67</v>
      </c>
      <c r="Y21" s="454" t="s">
        <v>67</v>
      </c>
      <c r="Z21" s="454" t="s">
        <v>67</v>
      </c>
      <c r="AA21" s="454" t="s">
        <v>67</v>
      </c>
      <c r="AB21" s="454" t="s">
        <v>67</v>
      </c>
      <c r="AC21" s="458">
        <v>0</v>
      </c>
      <c r="AD21" s="458">
        <v>0</v>
      </c>
      <c r="AE21" s="458">
        <v>0</v>
      </c>
      <c r="AF21" s="458">
        <v>0</v>
      </c>
      <c r="AG21" s="458">
        <v>0</v>
      </c>
      <c r="AH21" s="458">
        <v>0</v>
      </c>
      <c r="AI21" s="458">
        <v>0</v>
      </c>
      <c r="AJ21" s="458">
        <v>0</v>
      </c>
      <c r="AK21" s="458">
        <v>0</v>
      </c>
      <c r="AL21" s="458">
        <v>0</v>
      </c>
      <c r="AM21" s="374">
        <v>18</v>
      </c>
      <c r="AN21" s="319">
        <v>0</v>
      </c>
      <c r="AO21" s="458">
        <v>0</v>
      </c>
      <c r="AP21" s="458">
        <v>500</v>
      </c>
      <c r="AQ21" s="289"/>
    </row>
    <row r="22" spans="1:43" ht="15" customHeight="1">
      <c r="A22" s="872"/>
      <c r="B22" s="455" t="s">
        <v>63</v>
      </c>
      <c r="C22" s="455" t="s">
        <v>63</v>
      </c>
      <c r="D22" s="455" t="s">
        <v>63</v>
      </c>
      <c r="E22" s="455" t="s">
        <v>63</v>
      </c>
      <c r="F22" s="455" t="s">
        <v>63</v>
      </c>
      <c r="G22" s="455" t="s">
        <v>63</v>
      </c>
      <c r="H22" s="455" t="s">
        <v>63</v>
      </c>
      <c r="I22" s="455" t="s">
        <v>63</v>
      </c>
      <c r="J22" s="455" t="s">
        <v>63</v>
      </c>
      <c r="K22" s="455" t="s">
        <v>63</v>
      </c>
      <c r="L22" s="455" t="s">
        <v>63</v>
      </c>
      <c r="M22" s="455" t="s">
        <v>63</v>
      </c>
      <c r="N22" s="455" t="s">
        <v>63</v>
      </c>
      <c r="O22" s="455" t="s">
        <v>63</v>
      </c>
      <c r="P22" s="455" t="s">
        <v>63</v>
      </c>
      <c r="Q22" s="455" t="s">
        <v>63</v>
      </c>
      <c r="R22" s="455" t="s">
        <v>63</v>
      </c>
      <c r="S22" s="455" t="s">
        <v>63</v>
      </c>
      <c r="T22" s="455" t="s">
        <v>63</v>
      </c>
      <c r="U22" s="455" t="s">
        <v>63</v>
      </c>
      <c r="V22" s="455" t="s">
        <v>63</v>
      </c>
      <c r="W22" s="455" t="s">
        <v>63</v>
      </c>
      <c r="X22" s="455" t="s">
        <v>63</v>
      </c>
      <c r="Y22" s="455" t="s">
        <v>63</v>
      </c>
      <c r="Z22" s="455" t="s">
        <v>63</v>
      </c>
      <c r="AA22" s="455" t="s">
        <v>63</v>
      </c>
      <c r="AB22" s="455" t="s">
        <v>63</v>
      </c>
      <c r="AC22" s="458">
        <v>0</v>
      </c>
      <c r="AD22" s="458">
        <v>0</v>
      </c>
      <c r="AE22" s="458">
        <v>0</v>
      </c>
      <c r="AF22" s="458">
        <v>0</v>
      </c>
      <c r="AG22" s="458">
        <v>0</v>
      </c>
      <c r="AH22" s="458">
        <v>0</v>
      </c>
      <c r="AI22" s="458">
        <v>0</v>
      </c>
      <c r="AJ22" s="458">
        <v>0</v>
      </c>
      <c r="AK22" s="458">
        <v>0</v>
      </c>
      <c r="AL22" s="458">
        <v>0</v>
      </c>
      <c r="AM22" s="457">
        <f>(AM21/AM20)</f>
        <v>180</v>
      </c>
      <c r="AN22" s="319">
        <v>0</v>
      </c>
      <c r="AO22" s="458">
        <v>0</v>
      </c>
      <c r="AP22" s="457">
        <f>(AP21/AP20)</f>
        <v>200</v>
      </c>
      <c r="AQ22" s="289"/>
    </row>
    <row r="23" spans="1:43" ht="15" customHeight="1">
      <c r="A23" s="872"/>
      <c r="B23" s="454" t="s">
        <v>9</v>
      </c>
      <c r="C23" s="454" t="s">
        <v>9</v>
      </c>
      <c r="D23" s="454" t="s">
        <v>9</v>
      </c>
      <c r="E23" s="454" t="s">
        <v>9</v>
      </c>
      <c r="F23" s="454" t="s">
        <v>9</v>
      </c>
      <c r="G23" s="454" t="s">
        <v>9</v>
      </c>
      <c r="H23" s="454" t="s">
        <v>9</v>
      </c>
      <c r="I23" s="454" t="s">
        <v>9</v>
      </c>
      <c r="J23" s="454" t="s">
        <v>9</v>
      </c>
      <c r="K23" s="454" t="s">
        <v>9</v>
      </c>
      <c r="L23" s="454" t="s">
        <v>9</v>
      </c>
      <c r="M23" s="454" t="s">
        <v>9</v>
      </c>
      <c r="N23" s="454" t="s">
        <v>9</v>
      </c>
      <c r="O23" s="454" t="s">
        <v>9</v>
      </c>
      <c r="P23" s="454" t="s">
        <v>9</v>
      </c>
      <c r="Q23" s="454" t="s">
        <v>9</v>
      </c>
      <c r="R23" s="454" t="s">
        <v>9</v>
      </c>
      <c r="S23" s="454" t="s">
        <v>9</v>
      </c>
      <c r="T23" s="454" t="s">
        <v>9</v>
      </c>
      <c r="U23" s="454" t="s">
        <v>9</v>
      </c>
      <c r="V23" s="454" t="s">
        <v>9</v>
      </c>
      <c r="W23" s="454" t="s">
        <v>9</v>
      </c>
      <c r="X23" s="454" t="s">
        <v>9</v>
      </c>
      <c r="Y23" s="454" t="s">
        <v>9</v>
      </c>
      <c r="Z23" s="454" t="s">
        <v>9</v>
      </c>
      <c r="AA23" s="454" t="s">
        <v>9</v>
      </c>
      <c r="AB23" s="454" t="s">
        <v>9</v>
      </c>
      <c r="AC23" s="458">
        <v>0</v>
      </c>
      <c r="AD23" s="458">
        <v>0</v>
      </c>
      <c r="AE23" s="458">
        <v>0</v>
      </c>
      <c r="AF23" s="458">
        <v>0</v>
      </c>
      <c r="AG23" s="458">
        <v>0</v>
      </c>
      <c r="AH23" s="458">
        <v>0</v>
      </c>
      <c r="AI23" s="458">
        <v>0</v>
      </c>
      <c r="AJ23" s="458">
        <v>0</v>
      </c>
      <c r="AK23" s="458">
        <v>0</v>
      </c>
      <c r="AL23" s="458">
        <v>0</v>
      </c>
      <c r="AM23" s="373">
        <v>10</v>
      </c>
      <c r="AN23" s="319">
        <v>0</v>
      </c>
      <c r="AO23" s="458">
        <v>0</v>
      </c>
      <c r="AP23" s="458">
        <v>5</v>
      </c>
      <c r="AQ23" s="289"/>
    </row>
    <row r="24" spans="1:31" ht="15">
      <c r="A24" s="459" t="s">
        <v>134</v>
      </c>
      <c r="AA24" s="197"/>
      <c r="AB24" s="197"/>
      <c r="AC24" s="197"/>
      <c r="AD24" s="197"/>
      <c r="AE24" s="197"/>
    </row>
    <row r="25" spans="1:31" ht="15.75">
      <c r="A25" s="460" t="s">
        <v>333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</row>
    <row r="26" spans="1:2" ht="15">
      <c r="A26" s="823"/>
      <c r="B26" s="823"/>
    </row>
  </sheetData>
  <sheetProtection/>
  <mergeCells count="8">
    <mergeCell ref="A6:AP6"/>
    <mergeCell ref="A3:AN3"/>
    <mergeCell ref="A26:B26"/>
    <mergeCell ref="A9:A13"/>
    <mergeCell ref="A19:A23"/>
    <mergeCell ref="A14:A18"/>
    <mergeCell ref="A4:AP4"/>
    <mergeCell ref="A5:AP5"/>
  </mergeCells>
  <printOptions horizontalCentered="1" verticalCentered="1"/>
  <pageMargins left="0" right="0" top="0" bottom="0.7874015748031497" header="0" footer="0"/>
  <pageSetup horizontalDpi="600" verticalDpi="600" orientation="portrait" scale="5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F51"/>
  <sheetViews>
    <sheetView zoomScale="89" zoomScaleNormal="89" zoomScalePageLayoutView="0" workbookViewId="0" topLeftCell="A22">
      <selection activeCell="AC55" sqref="AC55"/>
    </sheetView>
  </sheetViews>
  <sheetFormatPr defaultColWidth="11.421875" defaultRowHeight="12.75"/>
  <cols>
    <col min="1" max="1" width="17.140625" style="166" customWidth="1"/>
    <col min="2" max="2" width="21.8515625" style="166" customWidth="1"/>
    <col min="3" max="12" width="11.421875" style="166" hidden="1" customWidth="1"/>
    <col min="13" max="16" width="11.57421875" style="166" hidden="1" customWidth="1"/>
    <col min="17" max="17" width="11.421875" style="166" hidden="1" customWidth="1"/>
    <col min="18" max="18" width="11.57421875" style="166" hidden="1" customWidth="1"/>
    <col min="19" max="19" width="10.7109375" style="166" hidden="1" customWidth="1"/>
    <col min="20" max="21" width="13.28125" style="166" hidden="1" customWidth="1"/>
    <col min="22" max="29" width="13.28125" style="166" customWidth="1"/>
    <col min="30" max="30" width="12.8515625" style="166" bestFit="1" customWidth="1"/>
    <col min="31" max="32" width="12.7109375" style="166" bestFit="1" customWidth="1"/>
    <col min="33" max="16384" width="11.421875" style="166" customWidth="1"/>
  </cols>
  <sheetData>
    <row r="1" spans="1:32" ht="15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1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ht="15.75">
      <c r="A3" s="797"/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289"/>
      <c r="AF3" s="289"/>
    </row>
    <row r="4" spans="1:32" ht="15.75">
      <c r="A4" s="826" t="s">
        <v>166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</row>
    <row r="5" spans="1:32" ht="15.75">
      <c r="A5" s="826" t="s">
        <v>188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  <c r="AE5" s="826"/>
      <c r="AF5" s="826"/>
    </row>
    <row r="6" spans="1:32" ht="15.75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</row>
    <row r="7" spans="1:32" ht="15.75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289"/>
      <c r="AB7" s="289"/>
      <c r="AC7" s="289"/>
      <c r="AD7" s="289"/>
      <c r="AE7" s="289"/>
      <c r="AF7" s="289"/>
    </row>
    <row r="8" spans="1:32" ht="15" customHeight="1">
      <c r="A8" s="364" t="s">
        <v>1</v>
      </c>
      <c r="B8" s="364" t="s">
        <v>111</v>
      </c>
      <c r="C8" s="462" t="s">
        <v>42</v>
      </c>
      <c r="D8" s="462" t="s">
        <v>43</v>
      </c>
      <c r="E8" s="462" t="s">
        <v>44</v>
      </c>
      <c r="F8" s="462" t="s">
        <v>45</v>
      </c>
      <c r="G8" s="462" t="s">
        <v>46</v>
      </c>
      <c r="H8" s="462" t="s">
        <v>47</v>
      </c>
      <c r="I8" s="462" t="s">
        <v>48</v>
      </c>
      <c r="J8" s="463"/>
      <c r="K8" s="463"/>
      <c r="L8" s="463"/>
      <c r="M8" s="462" t="s">
        <v>42</v>
      </c>
      <c r="N8" s="462" t="s">
        <v>43</v>
      </c>
      <c r="O8" s="462" t="s">
        <v>44</v>
      </c>
      <c r="P8" s="462" t="s">
        <v>45</v>
      </c>
      <c r="Q8" s="462" t="s">
        <v>46</v>
      </c>
      <c r="R8" s="462" t="s">
        <v>47</v>
      </c>
      <c r="S8" s="462" t="s">
        <v>48</v>
      </c>
      <c r="T8" s="462" t="s">
        <v>49</v>
      </c>
      <c r="U8" s="462" t="s">
        <v>126</v>
      </c>
      <c r="V8" s="464" t="s">
        <v>335</v>
      </c>
      <c r="W8" s="464" t="s">
        <v>301</v>
      </c>
      <c r="X8" s="464" t="s">
        <v>300</v>
      </c>
      <c r="Y8" s="464" t="s">
        <v>302</v>
      </c>
      <c r="Z8" s="464" t="s">
        <v>303</v>
      </c>
      <c r="AA8" s="464" t="s">
        <v>304</v>
      </c>
      <c r="AB8" s="464" t="s">
        <v>305</v>
      </c>
      <c r="AC8" s="464" t="s">
        <v>306</v>
      </c>
      <c r="AD8" s="294" t="s">
        <v>307</v>
      </c>
      <c r="AE8" s="464" t="s">
        <v>298</v>
      </c>
      <c r="AF8" s="464" t="s">
        <v>299</v>
      </c>
    </row>
    <row r="9" spans="1:32" s="197" customFormat="1" ht="15" customHeight="1">
      <c r="A9" s="877" t="s">
        <v>96</v>
      </c>
      <c r="B9" s="366" t="s">
        <v>3</v>
      </c>
      <c r="C9" s="367">
        <f aca="true" t="shared" si="0" ref="C9:AB9">SUM(C14+C19+C24+C39)</f>
        <v>58.16</v>
      </c>
      <c r="D9" s="367">
        <f t="shared" si="0"/>
        <v>97.67</v>
      </c>
      <c r="E9" s="367">
        <f t="shared" si="0"/>
        <v>60.39</v>
      </c>
      <c r="F9" s="367">
        <f t="shared" si="0"/>
        <v>526.87</v>
      </c>
      <c r="G9" s="367">
        <f t="shared" si="0"/>
        <v>873.84</v>
      </c>
      <c r="H9" s="367">
        <f t="shared" si="0"/>
        <v>117.58999999999999</v>
      </c>
      <c r="I9" s="367">
        <f t="shared" si="0"/>
        <v>487.17</v>
      </c>
      <c r="J9" s="367">
        <f t="shared" si="0"/>
        <v>277.55</v>
      </c>
      <c r="K9" s="367">
        <f t="shared" si="0"/>
        <v>41.85</v>
      </c>
      <c r="L9" s="367">
        <f t="shared" si="0"/>
        <v>80.55</v>
      </c>
      <c r="M9" s="367">
        <f t="shared" si="0"/>
        <v>326.79</v>
      </c>
      <c r="N9" s="367">
        <f t="shared" si="0"/>
        <v>779.06</v>
      </c>
      <c r="O9" s="367">
        <f t="shared" si="0"/>
        <v>922.8299999999999</v>
      </c>
      <c r="P9" s="367">
        <f t="shared" si="0"/>
        <v>784.88</v>
      </c>
      <c r="Q9" s="367">
        <f t="shared" si="0"/>
        <v>1243.84</v>
      </c>
      <c r="R9" s="367">
        <f t="shared" si="0"/>
        <v>971.1</v>
      </c>
      <c r="S9" s="367">
        <f t="shared" si="0"/>
        <v>1187.09</v>
      </c>
      <c r="T9" s="367">
        <f t="shared" si="0"/>
        <v>1072</v>
      </c>
      <c r="U9" s="367">
        <f t="shared" si="0"/>
        <v>1148.44</v>
      </c>
      <c r="V9" s="367">
        <f t="shared" si="0"/>
        <v>900.4499999999999</v>
      </c>
      <c r="W9" s="367">
        <f t="shared" si="0"/>
        <v>921.25</v>
      </c>
      <c r="X9" s="367">
        <f t="shared" si="0"/>
        <v>830.2700000000001</v>
      </c>
      <c r="Y9" s="367">
        <f t="shared" si="0"/>
        <v>571</v>
      </c>
      <c r="Z9" s="367">
        <f t="shared" si="0"/>
        <v>596.89</v>
      </c>
      <c r="AA9" s="367">
        <f t="shared" si="0"/>
        <v>580.75</v>
      </c>
      <c r="AB9" s="367">
        <f t="shared" si="0"/>
        <v>667.52</v>
      </c>
      <c r="AC9" s="367">
        <f aca="true" t="shared" si="1" ref="AC9:AE11">SUM(AC14+AC19+AC24+AC39)</f>
        <v>445.43</v>
      </c>
      <c r="AD9" s="367">
        <f t="shared" si="1"/>
        <v>545.9300000000001</v>
      </c>
      <c r="AE9" s="367">
        <f t="shared" si="1"/>
        <v>484.44</v>
      </c>
      <c r="AF9" s="367">
        <f>SUM(AF14+AF19+AF24+AF29+AF34+AF39)</f>
        <v>641.3100000000001</v>
      </c>
    </row>
    <row r="10" spans="1:32" s="197" customFormat="1" ht="15" customHeight="1">
      <c r="A10" s="878"/>
      <c r="B10" s="366" t="s">
        <v>5</v>
      </c>
      <c r="C10" s="367">
        <f aca="true" t="shared" si="2" ref="C10:AB10">SUM(C15+C20+C25+C40)</f>
        <v>57.21</v>
      </c>
      <c r="D10" s="367">
        <f t="shared" si="2"/>
        <v>97.05</v>
      </c>
      <c r="E10" s="367">
        <f t="shared" si="2"/>
        <v>53.84</v>
      </c>
      <c r="F10" s="367">
        <f t="shared" si="2"/>
        <v>525.95</v>
      </c>
      <c r="G10" s="367">
        <f t="shared" si="2"/>
        <v>873.84</v>
      </c>
      <c r="H10" s="367">
        <f t="shared" si="2"/>
        <v>117.58999999999999</v>
      </c>
      <c r="I10" s="367">
        <f t="shared" si="2"/>
        <v>486.17</v>
      </c>
      <c r="J10" s="367">
        <f t="shared" si="2"/>
        <v>277.55</v>
      </c>
      <c r="K10" s="367">
        <f t="shared" si="2"/>
        <v>41.15</v>
      </c>
      <c r="L10" s="367">
        <f t="shared" si="2"/>
        <v>80.55</v>
      </c>
      <c r="M10" s="367">
        <f t="shared" si="2"/>
        <v>326.79</v>
      </c>
      <c r="N10" s="367">
        <f t="shared" si="2"/>
        <v>776.05</v>
      </c>
      <c r="O10" s="367">
        <f t="shared" si="2"/>
        <v>907.0699999999999</v>
      </c>
      <c r="P10" s="367">
        <f t="shared" si="2"/>
        <v>783.5</v>
      </c>
      <c r="Q10" s="367">
        <f t="shared" si="2"/>
        <v>1241.4399999999998</v>
      </c>
      <c r="R10" s="367">
        <f t="shared" si="2"/>
        <v>971.1</v>
      </c>
      <c r="S10" s="367">
        <f t="shared" si="2"/>
        <v>1187.02</v>
      </c>
      <c r="T10" s="367">
        <f t="shared" si="2"/>
        <v>1072</v>
      </c>
      <c r="U10" s="367">
        <f t="shared" si="2"/>
        <v>1148.44</v>
      </c>
      <c r="V10" s="367">
        <f t="shared" si="2"/>
        <v>900.41</v>
      </c>
      <c r="W10" s="367">
        <f t="shared" si="2"/>
        <v>921.25</v>
      </c>
      <c r="X10" s="367">
        <f t="shared" si="2"/>
        <v>830.2700000000001</v>
      </c>
      <c r="Y10" s="367">
        <f t="shared" si="2"/>
        <v>571</v>
      </c>
      <c r="Z10" s="367">
        <f>SUM(Z15+Z20+Z25+Z40)</f>
        <v>579.03</v>
      </c>
      <c r="AA10" s="367">
        <f t="shared" si="2"/>
        <v>580.75</v>
      </c>
      <c r="AB10" s="367">
        <f t="shared" si="2"/>
        <v>621</v>
      </c>
      <c r="AC10" s="367">
        <f t="shared" si="1"/>
        <v>426.74</v>
      </c>
      <c r="AD10" s="367">
        <f t="shared" si="1"/>
        <v>545.9300000000001</v>
      </c>
      <c r="AE10" s="367">
        <f t="shared" si="1"/>
        <v>483.24</v>
      </c>
      <c r="AF10" s="367">
        <f>SUM(AF15+AF20+AF25+AF30+AF35+FA40+AF40)</f>
        <v>528.4800000000001</v>
      </c>
    </row>
    <row r="11" spans="1:32" s="197" customFormat="1" ht="15" customHeight="1">
      <c r="A11" s="878"/>
      <c r="B11" s="465" t="s">
        <v>67</v>
      </c>
      <c r="C11" s="367">
        <f aca="true" t="shared" si="3" ref="C11:AB11">SUM(C16+C21+C26+C41)</f>
        <v>21907</v>
      </c>
      <c r="D11" s="367">
        <f t="shared" si="3"/>
        <v>44074</v>
      </c>
      <c r="E11" s="367">
        <f t="shared" si="3"/>
        <v>21406</v>
      </c>
      <c r="F11" s="367">
        <f t="shared" si="3"/>
        <v>285729</v>
      </c>
      <c r="G11" s="367">
        <f t="shared" si="3"/>
        <v>373747.5</v>
      </c>
      <c r="H11" s="367">
        <f t="shared" si="3"/>
        <v>57010</v>
      </c>
      <c r="I11" s="367">
        <f t="shared" si="3"/>
        <v>252683</v>
      </c>
      <c r="J11" s="367">
        <f t="shared" si="3"/>
        <v>141167</v>
      </c>
      <c r="K11" s="367">
        <f t="shared" si="3"/>
        <v>28269</v>
      </c>
      <c r="L11" s="367">
        <f t="shared" si="3"/>
        <v>45146</v>
      </c>
      <c r="M11" s="367">
        <f t="shared" si="3"/>
        <v>188954</v>
      </c>
      <c r="N11" s="367">
        <f t="shared" si="3"/>
        <v>429258</v>
      </c>
      <c r="O11" s="367">
        <f t="shared" si="3"/>
        <v>481025</v>
      </c>
      <c r="P11" s="367">
        <f t="shared" si="3"/>
        <v>425773</v>
      </c>
      <c r="Q11" s="367">
        <f t="shared" si="3"/>
        <v>558959</v>
      </c>
      <c r="R11" s="367">
        <f t="shared" si="3"/>
        <v>476327</v>
      </c>
      <c r="S11" s="367">
        <f t="shared" si="3"/>
        <v>678023</v>
      </c>
      <c r="T11" s="367">
        <f t="shared" si="3"/>
        <v>608515</v>
      </c>
      <c r="U11" s="367">
        <f t="shared" si="3"/>
        <v>692730</v>
      </c>
      <c r="V11" s="367">
        <f t="shared" si="3"/>
        <v>451858</v>
      </c>
      <c r="W11" s="367">
        <f t="shared" si="3"/>
        <v>541040</v>
      </c>
      <c r="X11" s="367">
        <f t="shared" si="3"/>
        <v>489022</v>
      </c>
      <c r="Y11" s="367">
        <f t="shared" si="3"/>
        <v>326210</v>
      </c>
      <c r="Z11" s="367">
        <f t="shared" si="3"/>
        <v>336074.12</v>
      </c>
      <c r="AA11" s="367">
        <f t="shared" si="3"/>
        <v>335419</v>
      </c>
      <c r="AB11" s="367">
        <f t="shared" si="3"/>
        <v>364055</v>
      </c>
      <c r="AC11" s="367">
        <f t="shared" si="1"/>
        <v>250905</v>
      </c>
      <c r="AD11" s="367">
        <f t="shared" si="1"/>
        <v>339410.65</v>
      </c>
      <c r="AE11" s="367">
        <f t="shared" si="1"/>
        <v>288925</v>
      </c>
      <c r="AF11" s="367">
        <f>SUM(AF16+AF21+AF26+AF31+AF36+AF41)</f>
        <v>313669</v>
      </c>
    </row>
    <row r="12" spans="1:32" s="197" customFormat="1" ht="15" customHeight="1">
      <c r="A12" s="878"/>
      <c r="B12" s="366" t="s">
        <v>128</v>
      </c>
      <c r="C12" s="370">
        <f aca="true" t="shared" si="4" ref="C12:AB12">SUM(C11/C10)</f>
        <v>382.92256598496766</v>
      </c>
      <c r="D12" s="370">
        <f t="shared" si="4"/>
        <v>454.1370427614632</v>
      </c>
      <c r="E12" s="370">
        <f t="shared" si="4"/>
        <v>397.5854383358098</v>
      </c>
      <c r="F12" s="370">
        <f t="shared" si="4"/>
        <v>543.26266755395</v>
      </c>
      <c r="G12" s="370">
        <f t="shared" si="4"/>
        <v>427.7070173029387</v>
      </c>
      <c r="H12" s="370">
        <f t="shared" si="4"/>
        <v>484.82013776681697</v>
      </c>
      <c r="I12" s="370">
        <f t="shared" si="4"/>
        <v>519.7420655326326</v>
      </c>
      <c r="J12" s="370">
        <f t="shared" si="4"/>
        <v>508.6182669789227</v>
      </c>
      <c r="K12" s="370">
        <f t="shared" si="4"/>
        <v>686.9744835965978</v>
      </c>
      <c r="L12" s="370">
        <f t="shared" si="4"/>
        <v>560.471756672874</v>
      </c>
      <c r="M12" s="370">
        <f t="shared" si="4"/>
        <v>578.2123075981517</v>
      </c>
      <c r="N12" s="370">
        <f t="shared" si="4"/>
        <v>553.1318858320985</v>
      </c>
      <c r="O12" s="370">
        <f t="shared" si="4"/>
        <v>530.3063710628728</v>
      </c>
      <c r="P12" s="370">
        <f t="shared" si="4"/>
        <v>543.4243777919592</v>
      </c>
      <c r="Q12" s="370">
        <f t="shared" si="4"/>
        <v>450.2505155303519</v>
      </c>
      <c r="R12" s="370">
        <f t="shared" si="4"/>
        <v>490.50252291216145</v>
      </c>
      <c r="S12" s="370">
        <f t="shared" si="4"/>
        <v>571.1976209330929</v>
      </c>
      <c r="T12" s="370">
        <f t="shared" si="4"/>
        <v>567.6445895522388</v>
      </c>
      <c r="U12" s="370">
        <f t="shared" si="4"/>
        <v>603.1921563163944</v>
      </c>
      <c r="V12" s="370">
        <f t="shared" si="4"/>
        <v>501.83583034395446</v>
      </c>
      <c r="W12" s="370">
        <f t="shared" si="4"/>
        <v>587.2890094979647</v>
      </c>
      <c r="X12" s="370">
        <f t="shared" si="4"/>
        <v>588.9915328748478</v>
      </c>
      <c r="Y12" s="370">
        <f t="shared" si="4"/>
        <v>571.2959719789842</v>
      </c>
      <c r="Z12" s="370">
        <f t="shared" si="4"/>
        <v>580.4088216500008</v>
      </c>
      <c r="AA12" s="370">
        <f t="shared" si="4"/>
        <v>577.5617735686612</v>
      </c>
      <c r="AB12" s="370">
        <f t="shared" si="4"/>
        <v>586.2399355877617</v>
      </c>
      <c r="AC12" s="370">
        <f>SUM(AC11/AC10)</f>
        <v>587.9575385480621</v>
      </c>
      <c r="AD12" s="370">
        <f>SUM(AD11/AD10)</f>
        <v>621.7109336361805</v>
      </c>
      <c r="AE12" s="370">
        <f>SUM(AE11/AE10)</f>
        <v>597.8913169439616</v>
      </c>
      <c r="AF12" s="370">
        <f>SUM(AF11/AF10)</f>
        <v>593.530502573418</v>
      </c>
    </row>
    <row r="13" spans="1:32" s="197" customFormat="1" ht="15" customHeight="1">
      <c r="A13" s="879"/>
      <c r="B13" s="366" t="s">
        <v>9</v>
      </c>
      <c r="C13" s="371">
        <f aca="true" t="shared" si="5" ref="C13:AB13">SUM(C18+C23+C28+C43)</f>
        <v>106</v>
      </c>
      <c r="D13" s="371">
        <f t="shared" si="5"/>
        <v>190</v>
      </c>
      <c r="E13" s="371">
        <f t="shared" si="5"/>
        <v>109</v>
      </c>
      <c r="F13" s="371">
        <f t="shared" si="5"/>
        <v>245</v>
      </c>
      <c r="G13" s="371">
        <f t="shared" si="5"/>
        <v>465</v>
      </c>
      <c r="H13" s="371">
        <f t="shared" si="5"/>
        <v>207</v>
      </c>
      <c r="I13" s="371">
        <f t="shared" si="5"/>
        <v>379</v>
      </c>
      <c r="J13" s="371">
        <f t="shared" si="5"/>
        <v>181</v>
      </c>
      <c r="K13" s="371">
        <f t="shared" si="5"/>
        <v>88</v>
      </c>
      <c r="L13" s="371">
        <f t="shared" si="5"/>
        <v>142</v>
      </c>
      <c r="M13" s="371">
        <f t="shared" si="5"/>
        <v>248</v>
      </c>
      <c r="N13" s="371">
        <f t="shared" si="5"/>
        <v>520</v>
      </c>
      <c r="O13" s="371">
        <f t="shared" si="5"/>
        <v>518</v>
      </c>
      <c r="P13" s="371">
        <f t="shared" si="5"/>
        <v>422</v>
      </c>
      <c r="Q13" s="371">
        <f t="shared" si="5"/>
        <v>478</v>
      </c>
      <c r="R13" s="371">
        <f t="shared" si="5"/>
        <v>388</v>
      </c>
      <c r="S13" s="371">
        <f t="shared" si="5"/>
        <v>399</v>
      </c>
      <c r="T13" s="371">
        <f t="shared" si="5"/>
        <v>403</v>
      </c>
      <c r="U13" s="371">
        <f t="shared" si="5"/>
        <v>304</v>
      </c>
      <c r="V13" s="371">
        <f t="shared" si="5"/>
        <v>250</v>
      </c>
      <c r="W13" s="371">
        <f t="shared" si="5"/>
        <v>327</v>
      </c>
      <c r="X13" s="371">
        <f t="shared" si="5"/>
        <v>273</v>
      </c>
      <c r="Y13" s="371">
        <f t="shared" si="5"/>
        <v>252</v>
      </c>
      <c r="Z13" s="371">
        <f t="shared" si="5"/>
        <v>269</v>
      </c>
      <c r="AA13" s="371">
        <f t="shared" si="5"/>
        <v>268</v>
      </c>
      <c r="AB13" s="371">
        <f t="shared" si="5"/>
        <v>262</v>
      </c>
      <c r="AC13" s="371">
        <f>SUM(AC18+AC23+AC28+AC43)</f>
        <v>265</v>
      </c>
      <c r="AD13" s="371">
        <f>SUM(AD18+AD23+AD28+AD43)</f>
        <v>273</v>
      </c>
      <c r="AE13" s="371">
        <f>SUM(AE18+AE23+AE28+AE43)</f>
        <v>274</v>
      </c>
      <c r="AF13" s="371">
        <f>SUM(AF18+AF23+AF28+AF33+AF38+AF43)</f>
        <v>336</v>
      </c>
    </row>
    <row r="14" spans="1:32" ht="15" customHeight="1">
      <c r="A14" s="874" t="s">
        <v>92</v>
      </c>
      <c r="B14" s="379" t="s">
        <v>3</v>
      </c>
      <c r="C14" s="377"/>
      <c r="D14" s="466"/>
      <c r="E14" s="466"/>
      <c r="F14" s="466">
        <v>456</v>
      </c>
      <c r="G14" s="466">
        <v>756.75</v>
      </c>
      <c r="H14" s="466"/>
      <c r="I14" s="466">
        <v>441</v>
      </c>
      <c r="J14" s="466">
        <v>250</v>
      </c>
      <c r="K14" s="466"/>
      <c r="L14" s="467"/>
      <c r="M14" s="467">
        <v>212</v>
      </c>
      <c r="N14" s="467">
        <v>631.25</v>
      </c>
      <c r="O14" s="467">
        <v>817</v>
      </c>
      <c r="P14" s="467">
        <v>733.35</v>
      </c>
      <c r="Q14" s="467">
        <v>1110</v>
      </c>
      <c r="R14" s="467">
        <v>893</v>
      </c>
      <c r="S14" s="467">
        <v>1072.07</v>
      </c>
      <c r="T14" s="467">
        <v>1001</v>
      </c>
      <c r="U14" s="467">
        <v>1046.13</v>
      </c>
      <c r="V14" s="467">
        <v>815.41</v>
      </c>
      <c r="W14" s="467">
        <v>816.25</v>
      </c>
      <c r="X14" s="378">
        <v>745</v>
      </c>
      <c r="Y14" s="378">
        <v>470</v>
      </c>
      <c r="Z14" s="378">
        <v>491.72</v>
      </c>
      <c r="AA14" s="378">
        <v>496</v>
      </c>
      <c r="AB14" s="378">
        <v>600.35</v>
      </c>
      <c r="AC14" s="378">
        <v>321.69</v>
      </c>
      <c r="AD14" s="307">
        <v>447.72</v>
      </c>
      <c r="AE14" s="307">
        <v>363.19</v>
      </c>
      <c r="AF14" s="307">
        <v>459.47</v>
      </c>
    </row>
    <row r="15" spans="1:32" ht="15" customHeight="1">
      <c r="A15" s="875"/>
      <c r="B15" s="379" t="s">
        <v>5</v>
      </c>
      <c r="C15" s="377"/>
      <c r="D15" s="466"/>
      <c r="E15" s="466"/>
      <c r="F15" s="466">
        <v>456</v>
      </c>
      <c r="G15" s="467">
        <v>756.75</v>
      </c>
      <c r="H15" s="467"/>
      <c r="I15" s="467">
        <v>441</v>
      </c>
      <c r="J15" s="467">
        <v>250</v>
      </c>
      <c r="K15" s="467"/>
      <c r="L15" s="467"/>
      <c r="M15" s="467">
        <v>212</v>
      </c>
      <c r="N15" s="467">
        <v>631.25</v>
      </c>
      <c r="O15" s="467">
        <v>802</v>
      </c>
      <c r="P15" s="467">
        <v>733.35</v>
      </c>
      <c r="Q15" s="467">
        <v>1110</v>
      </c>
      <c r="R15" s="467">
        <v>893</v>
      </c>
      <c r="S15" s="467">
        <v>1072</v>
      </c>
      <c r="T15" s="467">
        <v>1001</v>
      </c>
      <c r="U15" s="467">
        <v>1046.13</v>
      </c>
      <c r="V15" s="467">
        <v>815.41</v>
      </c>
      <c r="W15" s="467">
        <v>816.25</v>
      </c>
      <c r="X15" s="378">
        <v>745</v>
      </c>
      <c r="Y15" s="378">
        <v>470</v>
      </c>
      <c r="Z15" s="378">
        <v>477</v>
      </c>
      <c r="AA15" s="378">
        <v>496</v>
      </c>
      <c r="AB15" s="378">
        <v>554</v>
      </c>
      <c r="AC15" s="378">
        <v>303</v>
      </c>
      <c r="AD15" s="307">
        <v>447.72</v>
      </c>
      <c r="AE15" s="307">
        <v>363.19</v>
      </c>
      <c r="AF15" s="307">
        <v>459.47</v>
      </c>
    </row>
    <row r="16" spans="1:32" ht="15" customHeight="1">
      <c r="A16" s="875"/>
      <c r="B16" s="468" t="s">
        <v>127</v>
      </c>
      <c r="C16" s="469"/>
      <c r="D16" s="470"/>
      <c r="E16" s="470"/>
      <c r="F16" s="470">
        <v>259915</v>
      </c>
      <c r="G16" s="471">
        <v>327605</v>
      </c>
      <c r="H16" s="471"/>
      <c r="I16" s="471">
        <v>227927</v>
      </c>
      <c r="J16" s="471">
        <v>130000</v>
      </c>
      <c r="K16" s="471"/>
      <c r="L16" s="471"/>
      <c r="M16" s="471">
        <v>116885</v>
      </c>
      <c r="N16" s="471">
        <v>354065</v>
      </c>
      <c r="O16" s="471">
        <v>432986</v>
      </c>
      <c r="P16" s="471">
        <v>400988</v>
      </c>
      <c r="Q16" s="467">
        <v>499500</v>
      </c>
      <c r="R16" s="467">
        <v>434195</v>
      </c>
      <c r="S16" s="467">
        <v>613566</v>
      </c>
      <c r="T16" s="467">
        <v>560228</v>
      </c>
      <c r="U16" s="467">
        <v>636979</v>
      </c>
      <c r="V16" s="467">
        <v>409457</v>
      </c>
      <c r="W16" s="467">
        <v>486880</v>
      </c>
      <c r="X16" s="472">
        <v>443643</v>
      </c>
      <c r="Y16" s="307">
        <v>278931</v>
      </c>
      <c r="Z16" s="307">
        <v>284679.12</v>
      </c>
      <c r="AA16" s="307">
        <v>291742</v>
      </c>
      <c r="AB16" s="307">
        <v>327710</v>
      </c>
      <c r="AC16" s="307">
        <v>179920</v>
      </c>
      <c r="AD16" s="307">
        <v>262770</v>
      </c>
      <c r="AE16" s="307">
        <v>216300</v>
      </c>
      <c r="AF16" s="307">
        <v>274680</v>
      </c>
    </row>
    <row r="17" spans="1:32" ht="15" customHeight="1">
      <c r="A17" s="875"/>
      <c r="B17" s="379" t="s">
        <v>128</v>
      </c>
      <c r="C17" s="377"/>
      <c r="D17" s="466"/>
      <c r="E17" s="466"/>
      <c r="F17" s="466">
        <f aca="true" t="shared" si="6" ref="F17:S17">SUM(F16/F15)</f>
        <v>569.9890350877193</v>
      </c>
      <c r="G17" s="466">
        <f t="shared" si="6"/>
        <v>432.91047241493226</v>
      </c>
      <c r="H17" s="466"/>
      <c r="I17" s="466">
        <f t="shared" si="6"/>
        <v>516.8412698412699</v>
      </c>
      <c r="J17" s="466">
        <f t="shared" si="6"/>
        <v>520</v>
      </c>
      <c r="K17" s="466"/>
      <c r="L17" s="466"/>
      <c r="M17" s="466">
        <f t="shared" si="6"/>
        <v>551.3443396226415</v>
      </c>
      <c r="N17" s="466">
        <f t="shared" si="6"/>
        <v>560.8950495049505</v>
      </c>
      <c r="O17" s="466">
        <f t="shared" si="6"/>
        <v>539.8827930174564</v>
      </c>
      <c r="P17" s="466">
        <f t="shared" si="6"/>
        <v>546.7893911502011</v>
      </c>
      <c r="Q17" s="466">
        <f t="shared" si="6"/>
        <v>450</v>
      </c>
      <c r="R17" s="466">
        <f t="shared" si="6"/>
        <v>486.2206047032475</v>
      </c>
      <c r="S17" s="466">
        <f t="shared" si="6"/>
        <v>572.3563432835821</v>
      </c>
      <c r="T17" s="466">
        <f>T16/T15</f>
        <v>559.6683316683317</v>
      </c>
      <c r="U17" s="466">
        <f>U16/U15</f>
        <v>608.8908644241155</v>
      </c>
      <c r="V17" s="466">
        <f>V16/V15</f>
        <v>502.14861235452105</v>
      </c>
      <c r="W17" s="466">
        <f>W16/W15</f>
        <v>596.4839203675344</v>
      </c>
      <c r="X17" s="466">
        <f>X16/X15</f>
        <v>595.4939597315437</v>
      </c>
      <c r="Y17" s="377">
        <f aca="true" t="shared" si="7" ref="Y17:AD17">SUM(Y16/Y15)</f>
        <v>593.4702127659574</v>
      </c>
      <c r="Z17" s="377">
        <f t="shared" si="7"/>
        <v>596.811572327044</v>
      </c>
      <c r="AA17" s="377">
        <f t="shared" si="7"/>
        <v>588.1895161290323</v>
      </c>
      <c r="AB17" s="377">
        <f t="shared" si="7"/>
        <v>591.5342960288808</v>
      </c>
      <c r="AC17" s="377">
        <f t="shared" si="7"/>
        <v>593.7953795379537</v>
      </c>
      <c r="AD17" s="377">
        <f t="shared" si="7"/>
        <v>586.9069954435807</v>
      </c>
      <c r="AE17" s="377">
        <f>SUM(AE16/AE15)</f>
        <v>595.5560450452931</v>
      </c>
      <c r="AF17" s="377">
        <f>SUM(AF16/AF15)</f>
        <v>597.8192265000979</v>
      </c>
    </row>
    <row r="18" spans="1:32" ht="15" customHeight="1">
      <c r="A18" s="876"/>
      <c r="B18" s="379" t="s">
        <v>9</v>
      </c>
      <c r="C18" s="469"/>
      <c r="D18" s="471"/>
      <c r="E18" s="471"/>
      <c r="F18" s="471">
        <v>115</v>
      </c>
      <c r="G18" s="471">
        <v>263</v>
      </c>
      <c r="H18" s="471"/>
      <c r="I18" s="471">
        <v>260</v>
      </c>
      <c r="J18" s="471">
        <v>120</v>
      </c>
      <c r="K18" s="471"/>
      <c r="L18" s="471"/>
      <c r="M18" s="471">
        <v>80</v>
      </c>
      <c r="N18" s="471">
        <v>272</v>
      </c>
      <c r="O18" s="471">
        <v>302</v>
      </c>
      <c r="P18" s="471">
        <v>309</v>
      </c>
      <c r="Q18" s="471">
        <v>279</v>
      </c>
      <c r="R18" s="471">
        <v>246</v>
      </c>
      <c r="S18" s="471">
        <v>204</v>
      </c>
      <c r="T18" s="470">
        <v>236</v>
      </c>
      <c r="U18" s="319">
        <v>146</v>
      </c>
      <c r="V18" s="319">
        <v>121</v>
      </c>
      <c r="W18" s="319">
        <v>129</v>
      </c>
      <c r="X18" s="319">
        <v>121</v>
      </c>
      <c r="Y18" s="319">
        <v>83</v>
      </c>
      <c r="Z18" s="319">
        <v>92</v>
      </c>
      <c r="AA18" s="319">
        <v>100</v>
      </c>
      <c r="AB18" s="319">
        <v>114</v>
      </c>
      <c r="AC18" s="319">
        <v>94</v>
      </c>
      <c r="AD18" s="315">
        <v>80</v>
      </c>
      <c r="AE18" s="315">
        <v>73</v>
      </c>
      <c r="AF18" s="315">
        <v>87</v>
      </c>
    </row>
    <row r="19" spans="1:32" ht="15" customHeight="1">
      <c r="A19" s="874" t="s">
        <v>93</v>
      </c>
      <c r="B19" s="379" t="s">
        <v>3</v>
      </c>
      <c r="C19" s="473">
        <v>2.25</v>
      </c>
      <c r="D19" s="467">
        <v>2.49</v>
      </c>
      <c r="E19" s="467">
        <v>1.19</v>
      </c>
      <c r="F19" s="467">
        <v>1.02</v>
      </c>
      <c r="G19" s="466">
        <v>3.95</v>
      </c>
      <c r="H19" s="467">
        <v>1.1</v>
      </c>
      <c r="I19" s="467"/>
      <c r="J19" s="467"/>
      <c r="K19" s="467"/>
      <c r="L19" s="467"/>
      <c r="M19" s="467">
        <v>1.75</v>
      </c>
      <c r="N19" s="467">
        <v>9</v>
      </c>
      <c r="O19" s="467">
        <v>9.93</v>
      </c>
      <c r="P19" s="467">
        <v>6</v>
      </c>
      <c r="Q19" s="467">
        <v>8.55</v>
      </c>
      <c r="R19" s="467">
        <v>11.1</v>
      </c>
      <c r="S19" s="467">
        <v>14.6</v>
      </c>
      <c r="T19" s="467">
        <v>15</v>
      </c>
      <c r="U19" s="467">
        <v>11.11</v>
      </c>
      <c r="V19" s="467">
        <v>12.04</v>
      </c>
      <c r="W19" s="467">
        <v>11</v>
      </c>
      <c r="X19" s="373">
        <v>14.19</v>
      </c>
      <c r="Y19" s="373">
        <v>9.76</v>
      </c>
      <c r="Z19" s="373">
        <v>13.93</v>
      </c>
      <c r="AA19" s="373">
        <v>10.75</v>
      </c>
      <c r="AB19" s="373">
        <v>6.49</v>
      </c>
      <c r="AC19" s="378">
        <v>12</v>
      </c>
      <c r="AD19" s="307">
        <v>11.91</v>
      </c>
      <c r="AE19" s="307">
        <v>13.2</v>
      </c>
      <c r="AF19" s="307">
        <v>18.97</v>
      </c>
    </row>
    <row r="20" spans="1:32" ht="15" customHeight="1">
      <c r="A20" s="875"/>
      <c r="B20" s="379" t="s">
        <v>5</v>
      </c>
      <c r="C20" s="473">
        <v>2.05</v>
      </c>
      <c r="D20" s="467">
        <v>2.37</v>
      </c>
      <c r="E20" s="467">
        <v>0.39</v>
      </c>
      <c r="F20" s="467">
        <v>0.6</v>
      </c>
      <c r="G20" s="466">
        <v>3.95</v>
      </c>
      <c r="H20" s="467">
        <v>1.1</v>
      </c>
      <c r="I20" s="467"/>
      <c r="J20" s="467"/>
      <c r="K20" s="467"/>
      <c r="L20" s="467"/>
      <c r="M20" s="467">
        <v>1.75</v>
      </c>
      <c r="N20" s="467">
        <v>9</v>
      </c>
      <c r="O20" s="467">
        <v>9.17</v>
      </c>
      <c r="P20" s="467">
        <v>6</v>
      </c>
      <c r="Q20" s="467">
        <v>8.55</v>
      </c>
      <c r="R20" s="467">
        <v>11.1</v>
      </c>
      <c r="S20" s="467">
        <v>14.6</v>
      </c>
      <c r="T20" s="467">
        <v>15</v>
      </c>
      <c r="U20" s="467">
        <v>11.11</v>
      </c>
      <c r="V20" s="467">
        <v>12</v>
      </c>
      <c r="W20" s="467">
        <v>11</v>
      </c>
      <c r="X20" s="373">
        <v>14.19</v>
      </c>
      <c r="Y20" s="373">
        <v>9.76</v>
      </c>
      <c r="Z20" s="373">
        <v>13.93</v>
      </c>
      <c r="AA20" s="373">
        <v>10.75</v>
      </c>
      <c r="AB20" s="373">
        <v>6</v>
      </c>
      <c r="AC20" s="378">
        <v>12</v>
      </c>
      <c r="AD20" s="307">
        <v>11.91</v>
      </c>
      <c r="AE20" s="307">
        <v>12</v>
      </c>
      <c r="AF20" s="307">
        <v>18.47</v>
      </c>
    </row>
    <row r="21" spans="1:32" ht="15" customHeight="1">
      <c r="A21" s="875"/>
      <c r="B21" s="468" t="s">
        <v>67</v>
      </c>
      <c r="C21" s="474">
        <v>693</v>
      </c>
      <c r="D21" s="471">
        <v>1323</v>
      </c>
      <c r="E21" s="471">
        <v>214</v>
      </c>
      <c r="F21" s="471">
        <v>49.5</v>
      </c>
      <c r="G21" s="470">
        <v>1630</v>
      </c>
      <c r="H21" s="471">
        <v>330</v>
      </c>
      <c r="I21" s="471"/>
      <c r="J21" s="471"/>
      <c r="K21" s="471"/>
      <c r="L21" s="471"/>
      <c r="M21" s="471">
        <v>885</v>
      </c>
      <c r="N21" s="471">
        <v>5260</v>
      </c>
      <c r="O21" s="471">
        <v>8932</v>
      </c>
      <c r="P21" s="471">
        <v>2548</v>
      </c>
      <c r="Q21" s="467">
        <v>6052</v>
      </c>
      <c r="R21" s="467">
        <v>6640</v>
      </c>
      <c r="S21" s="467">
        <v>9135</v>
      </c>
      <c r="T21" s="467">
        <v>13500</v>
      </c>
      <c r="U21" s="467">
        <v>8749</v>
      </c>
      <c r="V21" s="467">
        <v>5756</v>
      </c>
      <c r="W21" s="467">
        <v>8160</v>
      </c>
      <c r="X21" s="378">
        <v>9320</v>
      </c>
      <c r="Y21" s="307">
        <v>4990</v>
      </c>
      <c r="Z21" s="307">
        <v>10370</v>
      </c>
      <c r="AA21" s="307">
        <v>8521</v>
      </c>
      <c r="AB21" s="307">
        <v>6005</v>
      </c>
      <c r="AC21" s="307">
        <v>9528</v>
      </c>
      <c r="AD21" s="307">
        <v>11189</v>
      </c>
      <c r="AE21" s="307">
        <v>12117</v>
      </c>
      <c r="AF21" s="307">
        <v>18799</v>
      </c>
    </row>
    <row r="22" spans="1:32" ht="15" customHeight="1">
      <c r="A22" s="875"/>
      <c r="B22" s="379" t="s">
        <v>128</v>
      </c>
      <c r="C22" s="377">
        <f aca="true" t="shared" si="8" ref="C22:H22">SUM(C21/C20)</f>
        <v>338.0487804878049</v>
      </c>
      <c r="D22" s="466">
        <f t="shared" si="8"/>
        <v>558.2278481012657</v>
      </c>
      <c r="E22" s="466">
        <f t="shared" si="8"/>
        <v>548.7179487179487</v>
      </c>
      <c r="F22" s="466">
        <f t="shared" si="8"/>
        <v>82.5</v>
      </c>
      <c r="G22" s="466">
        <f t="shared" si="8"/>
        <v>412.65822784810126</v>
      </c>
      <c r="H22" s="377">
        <f t="shared" si="8"/>
        <v>300</v>
      </c>
      <c r="I22" s="377"/>
      <c r="J22" s="377"/>
      <c r="K22" s="377"/>
      <c r="L22" s="377"/>
      <c r="M22" s="377">
        <f aca="true" t="shared" si="9" ref="M22:X22">SUM(M21/M20)</f>
        <v>505.7142857142857</v>
      </c>
      <c r="N22" s="377">
        <f t="shared" si="9"/>
        <v>584.4444444444445</v>
      </c>
      <c r="O22" s="377">
        <f t="shared" si="9"/>
        <v>974.0458015267176</v>
      </c>
      <c r="P22" s="377">
        <f t="shared" si="9"/>
        <v>424.6666666666667</v>
      </c>
      <c r="Q22" s="377">
        <f t="shared" si="9"/>
        <v>707.8362573099415</v>
      </c>
      <c r="R22" s="377">
        <f t="shared" si="9"/>
        <v>598.1981981981983</v>
      </c>
      <c r="S22" s="377">
        <f t="shared" si="9"/>
        <v>625.6849315068494</v>
      </c>
      <c r="T22" s="377">
        <f t="shared" si="9"/>
        <v>900</v>
      </c>
      <c r="U22" s="377">
        <f t="shared" si="9"/>
        <v>787.4887488748875</v>
      </c>
      <c r="V22" s="377">
        <f t="shared" si="9"/>
        <v>479.6666666666667</v>
      </c>
      <c r="W22" s="377">
        <f t="shared" si="9"/>
        <v>741.8181818181819</v>
      </c>
      <c r="X22" s="377">
        <f t="shared" si="9"/>
        <v>656.800563777308</v>
      </c>
      <c r="Y22" s="377">
        <f aca="true" t="shared" si="10" ref="Y22:AD22">SUM(Y21/Y20)</f>
        <v>511.2704918032787</v>
      </c>
      <c r="Z22" s="377">
        <f t="shared" si="10"/>
        <v>744.4364680545585</v>
      </c>
      <c r="AA22" s="377">
        <f t="shared" si="10"/>
        <v>792.6511627906976</v>
      </c>
      <c r="AB22" s="377">
        <f t="shared" si="10"/>
        <v>1000.8333333333334</v>
      </c>
      <c r="AC22" s="377">
        <f t="shared" si="10"/>
        <v>794</v>
      </c>
      <c r="AD22" s="377">
        <f t="shared" si="10"/>
        <v>939.4626364399664</v>
      </c>
      <c r="AE22" s="377">
        <f>SUM(AE21/AE20)</f>
        <v>1009.75</v>
      </c>
      <c r="AF22" s="377">
        <f>SUM(AF21/AF20)</f>
        <v>1017.8126691932865</v>
      </c>
    </row>
    <row r="23" spans="1:32" ht="15" customHeight="1">
      <c r="A23" s="876"/>
      <c r="B23" s="379" t="s">
        <v>9</v>
      </c>
      <c r="C23" s="474">
        <v>6</v>
      </c>
      <c r="D23" s="471">
        <v>9</v>
      </c>
      <c r="E23" s="471">
        <v>6</v>
      </c>
      <c r="F23" s="471">
        <v>4</v>
      </c>
      <c r="G23" s="470">
        <v>6</v>
      </c>
      <c r="H23" s="471">
        <v>3</v>
      </c>
      <c r="I23" s="471"/>
      <c r="J23" s="471"/>
      <c r="K23" s="471"/>
      <c r="L23" s="471"/>
      <c r="M23" s="471">
        <v>4</v>
      </c>
      <c r="N23" s="471">
        <v>10</v>
      </c>
      <c r="O23" s="471">
        <v>9</v>
      </c>
      <c r="P23" s="471">
        <v>4</v>
      </c>
      <c r="Q23" s="471">
        <v>9</v>
      </c>
      <c r="R23" s="471">
        <v>6</v>
      </c>
      <c r="S23" s="471">
        <v>16</v>
      </c>
      <c r="T23" s="471">
        <v>13</v>
      </c>
      <c r="U23" s="319">
        <v>13</v>
      </c>
      <c r="V23" s="319">
        <v>14</v>
      </c>
      <c r="W23" s="319">
        <v>17</v>
      </c>
      <c r="X23" s="319">
        <v>16</v>
      </c>
      <c r="Y23" s="319">
        <v>10</v>
      </c>
      <c r="Z23" s="319">
        <v>15</v>
      </c>
      <c r="AA23" s="319">
        <v>14</v>
      </c>
      <c r="AB23" s="319">
        <v>14</v>
      </c>
      <c r="AC23" s="319">
        <v>14</v>
      </c>
      <c r="AD23" s="315">
        <v>14</v>
      </c>
      <c r="AE23" s="315">
        <v>15</v>
      </c>
      <c r="AF23" s="315">
        <v>21</v>
      </c>
    </row>
    <row r="24" spans="1:32" ht="15" customHeight="1">
      <c r="A24" s="874" t="s">
        <v>94</v>
      </c>
      <c r="B24" s="379" t="s">
        <v>3</v>
      </c>
      <c r="C24" s="473">
        <v>26.91</v>
      </c>
      <c r="D24" s="467">
        <v>60.88</v>
      </c>
      <c r="E24" s="467">
        <v>23.5</v>
      </c>
      <c r="F24" s="467">
        <v>44.55</v>
      </c>
      <c r="G24" s="466">
        <v>82.59</v>
      </c>
      <c r="H24" s="467">
        <v>90.85</v>
      </c>
      <c r="I24" s="467">
        <v>36.17</v>
      </c>
      <c r="J24" s="467">
        <v>25.95</v>
      </c>
      <c r="K24" s="467">
        <v>38.95</v>
      </c>
      <c r="L24" s="467">
        <v>72.6</v>
      </c>
      <c r="M24" s="467">
        <v>109.17</v>
      </c>
      <c r="N24" s="467">
        <v>125.77</v>
      </c>
      <c r="O24" s="467">
        <v>89.55</v>
      </c>
      <c r="P24" s="467">
        <v>39.73</v>
      </c>
      <c r="Q24" s="467">
        <v>109</v>
      </c>
      <c r="R24" s="467">
        <v>61</v>
      </c>
      <c r="S24" s="467">
        <v>90</v>
      </c>
      <c r="T24" s="467">
        <v>51</v>
      </c>
      <c r="U24" s="307">
        <v>85</v>
      </c>
      <c r="V24" s="307">
        <v>73</v>
      </c>
      <c r="W24" s="307">
        <v>94</v>
      </c>
      <c r="X24" s="373">
        <v>71.08</v>
      </c>
      <c r="Y24" s="373">
        <v>91.24</v>
      </c>
      <c r="Z24" s="373">
        <v>91.24</v>
      </c>
      <c r="AA24" s="373">
        <v>74</v>
      </c>
      <c r="AB24" s="373">
        <v>60.68</v>
      </c>
      <c r="AC24" s="373">
        <v>111.74</v>
      </c>
      <c r="AD24" s="307">
        <v>86.3</v>
      </c>
      <c r="AE24" s="307">
        <v>108.05</v>
      </c>
      <c r="AF24" s="307">
        <v>156.27</v>
      </c>
    </row>
    <row r="25" spans="1:32" ht="15" customHeight="1">
      <c r="A25" s="875"/>
      <c r="B25" s="379" t="s">
        <v>5</v>
      </c>
      <c r="C25" s="473">
        <v>26.91</v>
      </c>
      <c r="D25" s="467">
        <v>60.88</v>
      </c>
      <c r="E25" s="467">
        <v>18</v>
      </c>
      <c r="F25" s="467">
        <v>44.55</v>
      </c>
      <c r="G25" s="466">
        <v>82.59</v>
      </c>
      <c r="H25" s="467">
        <v>90.85</v>
      </c>
      <c r="I25" s="467">
        <v>35.17</v>
      </c>
      <c r="J25" s="467">
        <v>25.95</v>
      </c>
      <c r="K25" s="467">
        <v>38.25</v>
      </c>
      <c r="L25" s="467">
        <v>72.6</v>
      </c>
      <c r="M25" s="467">
        <v>109.17</v>
      </c>
      <c r="N25" s="467">
        <v>122.76</v>
      </c>
      <c r="O25" s="467">
        <v>89.55</v>
      </c>
      <c r="P25" s="467">
        <v>38.35</v>
      </c>
      <c r="Q25" s="467">
        <v>106.6</v>
      </c>
      <c r="R25" s="467">
        <v>61</v>
      </c>
      <c r="S25" s="467">
        <v>90</v>
      </c>
      <c r="T25" s="467">
        <v>51</v>
      </c>
      <c r="U25" s="307">
        <v>85</v>
      </c>
      <c r="V25" s="307">
        <v>73</v>
      </c>
      <c r="W25" s="307">
        <v>94</v>
      </c>
      <c r="X25" s="373">
        <v>71.08</v>
      </c>
      <c r="Y25" s="373">
        <v>91.24</v>
      </c>
      <c r="Z25" s="373">
        <v>88.1</v>
      </c>
      <c r="AA25" s="373">
        <v>74</v>
      </c>
      <c r="AB25" s="373">
        <v>61</v>
      </c>
      <c r="AC25" s="373">
        <v>111.74</v>
      </c>
      <c r="AD25" s="307">
        <v>86.3</v>
      </c>
      <c r="AE25" s="307">
        <v>108.05</v>
      </c>
      <c r="AF25" s="307">
        <v>44.24</v>
      </c>
    </row>
    <row r="26" spans="1:32" ht="15" customHeight="1">
      <c r="A26" s="875"/>
      <c r="B26" s="468" t="s">
        <v>67</v>
      </c>
      <c r="C26" s="474">
        <v>10338</v>
      </c>
      <c r="D26" s="471">
        <v>26056</v>
      </c>
      <c r="E26" s="471">
        <v>5551</v>
      </c>
      <c r="F26" s="471">
        <v>15592.5</v>
      </c>
      <c r="G26" s="470">
        <v>35055</v>
      </c>
      <c r="H26" s="471">
        <v>43860</v>
      </c>
      <c r="I26" s="471">
        <v>20323</v>
      </c>
      <c r="J26" s="471">
        <v>10479</v>
      </c>
      <c r="K26" s="471">
        <v>26529</v>
      </c>
      <c r="L26" s="471">
        <v>39946</v>
      </c>
      <c r="M26" s="471">
        <v>69384</v>
      </c>
      <c r="N26" s="471">
        <v>62378</v>
      </c>
      <c r="O26" s="471">
        <v>34979</v>
      </c>
      <c r="P26" s="471">
        <v>19405</v>
      </c>
      <c r="Q26" s="467">
        <v>42640</v>
      </c>
      <c r="R26" s="467">
        <v>32017</v>
      </c>
      <c r="S26" s="467">
        <v>45925</v>
      </c>
      <c r="T26" s="467">
        <v>31612</v>
      </c>
      <c r="U26" s="307">
        <v>43747</v>
      </c>
      <c r="V26" s="307">
        <v>36645</v>
      </c>
      <c r="W26" s="307">
        <v>46000</v>
      </c>
      <c r="X26" s="319">
        <v>36059</v>
      </c>
      <c r="Y26" s="319">
        <v>42289</v>
      </c>
      <c r="Z26" s="319">
        <v>41025</v>
      </c>
      <c r="AA26" s="319">
        <v>35156</v>
      </c>
      <c r="AB26" s="319">
        <v>30340</v>
      </c>
      <c r="AC26" s="319">
        <v>61457</v>
      </c>
      <c r="AD26" s="307">
        <v>65451.65</v>
      </c>
      <c r="AE26" s="307">
        <v>60508</v>
      </c>
      <c r="AF26" s="307">
        <v>16798</v>
      </c>
    </row>
    <row r="27" spans="1:32" ht="15" customHeight="1">
      <c r="A27" s="875"/>
      <c r="B27" s="379" t="s">
        <v>63</v>
      </c>
      <c r="C27" s="377">
        <f aca="true" t="shared" si="11" ref="C27:Y27">SUM(C26/C25)</f>
        <v>384.16945373467115</v>
      </c>
      <c r="D27" s="466">
        <f t="shared" si="11"/>
        <v>427.98948751642575</v>
      </c>
      <c r="E27" s="466">
        <f t="shared" si="11"/>
        <v>308.3888888888889</v>
      </c>
      <c r="F27" s="466">
        <f t="shared" si="11"/>
        <v>350</v>
      </c>
      <c r="G27" s="466">
        <f t="shared" si="11"/>
        <v>424.44605884489647</v>
      </c>
      <c r="H27" s="377">
        <f t="shared" si="11"/>
        <v>482.7738029719318</v>
      </c>
      <c r="I27" s="377">
        <f t="shared" si="11"/>
        <v>577.8504407165198</v>
      </c>
      <c r="J27" s="377">
        <f t="shared" si="11"/>
        <v>403.81502890173414</v>
      </c>
      <c r="K27" s="377">
        <f t="shared" si="11"/>
        <v>693.5686274509804</v>
      </c>
      <c r="L27" s="377">
        <f t="shared" si="11"/>
        <v>550.2203856749312</v>
      </c>
      <c r="M27" s="377">
        <f t="shared" si="11"/>
        <v>635.5592195658148</v>
      </c>
      <c r="N27" s="377">
        <f t="shared" si="11"/>
        <v>508.1296839361355</v>
      </c>
      <c r="O27" s="377">
        <f t="shared" si="11"/>
        <v>390.60859854829704</v>
      </c>
      <c r="P27" s="377">
        <f t="shared" si="11"/>
        <v>505.9973924380704</v>
      </c>
      <c r="Q27" s="377">
        <f t="shared" si="11"/>
        <v>400</v>
      </c>
      <c r="R27" s="377">
        <f t="shared" si="11"/>
        <v>524.8688524590164</v>
      </c>
      <c r="S27" s="377">
        <f t="shared" si="11"/>
        <v>510.27777777777777</v>
      </c>
      <c r="T27" s="377">
        <f t="shared" si="11"/>
        <v>619.843137254902</v>
      </c>
      <c r="U27" s="377">
        <f t="shared" si="11"/>
        <v>514.6705882352941</v>
      </c>
      <c r="V27" s="377">
        <f t="shared" si="11"/>
        <v>501.986301369863</v>
      </c>
      <c r="W27" s="377">
        <f t="shared" si="11"/>
        <v>489.36170212765956</v>
      </c>
      <c r="X27" s="377">
        <f t="shared" si="11"/>
        <v>507.3016319639843</v>
      </c>
      <c r="Y27" s="377">
        <f t="shared" si="11"/>
        <v>463.49188952213945</v>
      </c>
      <c r="Z27" s="377">
        <f aca="true" t="shared" si="12" ref="Z27:AE27">SUM(Z26/Z25)</f>
        <v>465.6640181611805</v>
      </c>
      <c r="AA27" s="377">
        <f t="shared" si="12"/>
        <v>475.0810810810811</v>
      </c>
      <c r="AB27" s="377">
        <f t="shared" si="12"/>
        <v>497.37704918032784</v>
      </c>
      <c r="AC27" s="377">
        <f t="shared" si="12"/>
        <v>550</v>
      </c>
      <c r="AD27" s="377">
        <f t="shared" si="12"/>
        <v>758.4200463499421</v>
      </c>
      <c r="AE27" s="377">
        <f t="shared" si="12"/>
        <v>560</v>
      </c>
      <c r="AF27" s="377">
        <f>SUM(AF26/AF25)</f>
        <v>379.7016274864376</v>
      </c>
    </row>
    <row r="28" spans="1:32" ht="15" customHeight="1">
      <c r="A28" s="876"/>
      <c r="B28" s="379" t="s">
        <v>9</v>
      </c>
      <c r="C28" s="474">
        <v>45</v>
      </c>
      <c r="D28" s="471">
        <v>120</v>
      </c>
      <c r="E28" s="471">
        <v>46</v>
      </c>
      <c r="F28" s="471">
        <v>70</v>
      </c>
      <c r="G28" s="470">
        <v>136</v>
      </c>
      <c r="H28" s="471">
        <v>162</v>
      </c>
      <c r="I28" s="471">
        <v>99</v>
      </c>
      <c r="J28" s="471">
        <v>55</v>
      </c>
      <c r="K28" s="471">
        <v>79</v>
      </c>
      <c r="L28" s="471">
        <v>129</v>
      </c>
      <c r="M28" s="471">
        <v>153</v>
      </c>
      <c r="N28" s="471">
        <v>215</v>
      </c>
      <c r="O28" s="471">
        <v>200</v>
      </c>
      <c r="P28" s="471">
        <v>100</v>
      </c>
      <c r="Q28" s="471">
        <v>178</v>
      </c>
      <c r="R28" s="471">
        <v>129</v>
      </c>
      <c r="S28" s="471">
        <v>167</v>
      </c>
      <c r="T28" s="471">
        <v>147</v>
      </c>
      <c r="U28" s="319">
        <v>135</v>
      </c>
      <c r="V28" s="319">
        <v>115</v>
      </c>
      <c r="W28" s="319">
        <v>181</v>
      </c>
      <c r="X28" s="319">
        <v>136</v>
      </c>
      <c r="Y28" s="319">
        <v>159</v>
      </c>
      <c r="Z28" s="319">
        <v>162</v>
      </c>
      <c r="AA28" s="319">
        <v>154</v>
      </c>
      <c r="AB28" s="319">
        <v>134</v>
      </c>
      <c r="AC28" s="319">
        <v>157</v>
      </c>
      <c r="AD28" s="315">
        <v>179</v>
      </c>
      <c r="AE28" s="315">
        <v>186</v>
      </c>
      <c r="AF28" s="315">
        <v>213</v>
      </c>
    </row>
    <row r="29" spans="1:32" ht="15" customHeight="1">
      <c r="A29" s="874" t="s">
        <v>172</v>
      </c>
      <c r="B29" s="379" t="s">
        <v>3</v>
      </c>
      <c r="C29" s="474"/>
      <c r="D29" s="471"/>
      <c r="E29" s="471"/>
      <c r="F29" s="471"/>
      <c r="G29" s="470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319"/>
      <c r="V29" s="319">
        <v>0</v>
      </c>
      <c r="W29" s="319">
        <v>0</v>
      </c>
      <c r="X29" s="319">
        <v>0</v>
      </c>
      <c r="Y29" s="319">
        <v>0</v>
      </c>
      <c r="Z29" s="319">
        <v>0</v>
      </c>
      <c r="AA29" s="319">
        <v>0</v>
      </c>
      <c r="AB29" s="319">
        <v>0</v>
      </c>
      <c r="AC29" s="319">
        <v>0</v>
      </c>
      <c r="AD29" s="319">
        <v>0</v>
      </c>
      <c r="AE29" s="319">
        <v>0</v>
      </c>
      <c r="AF29" s="315">
        <v>0.6</v>
      </c>
    </row>
    <row r="30" spans="1:32" ht="15" customHeight="1">
      <c r="A30" s="875"/>
      <c r="B30" s="379" t="s">
        <v>5</v>
      </c>
      <c r="C30" s="474"/>
      <c r="D30" s="471"/>
      <c r="E30" s="471"/>
      <c r="F30" s="471"/>
      <c r="G30" s="470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319"/>
      <c r="V30" s="319">
        <v>0</v>
      </c>
      <c r="W30" s="319">
        <v>0</v>
      </c>
      <c r="X30" s="319">
        <v>0</v>
      </c>
      <c r="Y30" s="319">
        <v>0</v>
      </c>
      <c r="Z30" s="319">
        <v>0</v>
      </c>
      <c r="AA30" s="319">
        <v>0</v>
      </c>
      <c r="AB30" s="319">
        <v>0</v>
      </c>
      <c r="AC30" s="319">
        <v>0</v>
      </c>
      <c r="AD30" s="319">
        <v>0</v>
      </c>
      <c r="AE30" s="319">
        <v>0</v>
      </c>
      <c r="AF30" s="315">
        <v>0.6</v>
      </c>
    </row>
    <row r="31" spans="1:32" ht="15" customHeight="1">
      <c r="A31" s="875"/>
      <c r="B31" s="468" t="s">
        <v>67</v>
      </c>
      <c r="C31" s="474"/>
      <c r="D31" s="471"/>
      <c r="E31" s="471"/>
      <c r="F31" s="471"/>
      <c r="G31" s="470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319"/>
      <c r="V31" s="319">
        <v>0</v>
      </c>
      <c r="W31" s="319">
        <v>0</v>
      </c>
      <c r="X31" s="319">
        <v>0</v>
      </c>
      <c r="Y31" s="319">
        <v>0</v>
      </c>
      <c r="Z31" s="319">
        <v>0</v>
      </c>
      <c r="AA31" s="319">
        <v>0</v>
      </c>
      <c r="AB31" s="319">
        <v>0</v>
      </c>
      <c r="AC31" s="319">
        <v>0</v>
      </c>
      <c r="AD31" s="319">
        <v>0</v>
      </c>
      <c r="AE31" s="319">
        <v>0</v>
      </c>
      <c r="AF31" s="315">
        <v>192</v>
      </c>
    </row>
    <row r="32" spans="1:32" ht="15" customHeight="1">
      <c r="A32" s="875"/>
      <c r="B32" s="379" t="s">
        <v>63</v>
      </c>
      <c r="C32" s="474"/>
      <c r="D32" s="471"/>
      <c r="E32" s="471"/>
      <c r="F32" s="471"/>
      <c r="G32" s="470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319"/>
      <c r="V32" s="319">
        <v>0</v>
      </c>
      <c r="W32" s="319">
        <v>0</v>
      </c>
      <c r="X32" s="319">
        <v>0</v>
      </c>
      <c r="Y32" s="319">
        <v>0</v>
      </c>
      <c r="Z32" s="319">
        <v>0</v>
      </c>
      <c r="AA32" s="319">
        <v>0</v>
      </c>
      <c r="AB32" s="319">
        <v>0</v>
      </c>
      <c r="AC32" s="319">
        <v>0</v>
      </c>
      <c r="AD32" s="319">
        <v>0</v>
      </c>
      <c r="AE32" s="319">
        <v>0</v>
      </c>
      <c r="AF32" s="377">
        <f>SUM(AF31/AF30)</f>
        <v>320</v>
      </c>
    </row>
    <row r="33" spans="1:32" ht="15" customHeight="1">
      <c r="A33" s="876"/>
      <c r="B33" s="379" t="s">
        <v>9</v>
      </c>
      <c r="C33" s="474"/>
      <c r="D33" s="471"/>
      <c r="E33" s="471"/>
      <c r="F33" s="471"/>
      <c r="G33" s="470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319"/>
      <c r="V33" s="319">
        <v>0</v>
      </c>
      <c r="W33" s="319">
        <v>0</v>
      </c>
      <c r="X33" s="319">
        <v>0</v>
      </c>
      <c r="Y33" s="319">
        <v>0</v>
      </c>
      <c r="Z33" s="319">
        <v>0</v>
      </c>
      <c r="AA33" s="319">
        <v>0</v>
      </c>
      <c r="AB33" s="319">
        <v>0</v>
      </c>
      <c r="AC33" s="319">
        <v>0</v>
      </c>
      <c r="AD33" s="319">
        <v>0</v>
      </c>
      <c r="AE33" s="319">
        <v>0</v>
      </c>
      <c r="AF33" s="315">
        <v>1</v>
      </c>
    </row>
    <row r="34" spans="1:32" ht="15" customHeight="1">
      <c r="A34" s="874" t="s">
        <v>95</v>
      </c>
      <c r="B34" s="379" t="s">
        <v>3</v>
      </c>
      <c r="C34" s="473">
        <v>29</v>
      </c>
      <c r="D34" s="467">
        <v>34.3</v>
      </c>
      <c r="E34" s="467">
        <v>35.7</v>
      </c>
      <c r="F34" s="467">
        <v>25.3</v>
      </c>
      <c r="G34" s="466">
        <v>30.55</v>
      </c>
      <c r="H34" s="467">
        <v>25.64</v>
      </c>
      <c r="I34" s="467">
        <v>10</v>
      </c>
      <c r="J34" s="467">
        <v>1.6</v>
      </c>
      <c r="K34" s="467">
        <v>2.9</v>
      </c>
      <c r="L34" s="467">
        <v>7.95</v>
      </c>
      <c r="M34" s="467">
        <v>3.87</v>
      </c>
      <c r="N34" s="467">
        <v>13.04</v>
      </c>
      <c r="O34" s="467">
        <v>6.35</v>
      </c>
      <c r="P34" s="467">
        <v>5.8</v>
      </c>
      <c r="Q34" s="467">
        <v>16.29</v>
      </c>
      <c r="R34" s="467">
        <v>6</v>
      </c>
      <c r="S34" s="467">
        <v>10.42</v>
      </c>
      <c r="T34" s="467">
        <v>5</v>
      </c>
      <c r="U34" s="467">
        <v>6.2</v>
      </c>
      <c r="V34" s="467">
        <v>5.58</v>
      </c>
      <c r="W34" s="467">
        <v>11.9</v>
      </c>
      <c r="X34" s="373">
        <v>6.85</v>
      </c>
      <c r="Y34" s="373">
        <v>4.19</v>
      </c>
      <c r="Z34" s="378">
        <v>3.6</v>
      </c>
      <c r="AA34" s="378">
        <v>3.2</v>
      </c>
      <c r="AB34" s="378">
        <v>2.75</v>
      </c>
      <c r="AC34" s="378">
        <v>1.3</v>
      </c>
      <c r="AD34" s="307">
        <v>1.6</v>
      </c>
      <c r="AE34" s="307">
        <v>1.97</v>
      </c>
      <c r="AF34" s="307">
        <v>4</v>
      </c>
    </row>
    <row r="35" spans="1:32" ht="15" customHeight="1">
      <c r="A35" s="875"/>
      <c r="B35" s="379" t="s">
        <v>5</v>
      </c>
      <c r="C35" s="473">
        <v>28.25</v>
      </c>
      <c r="D35" s="467">
        <v>33.8</v>
      </c>
      <c r="E35" s="467">
        <v>35.45</v>
      </c>
      <c r="F35" s="467">
        <v>24.8</v>
      </c>
      <c r="G35" s="466">
        <v>30.55</v>
      </c>
      <c r="H35" s="467">
        <v>25.64</v>
      </c>
      <c r="I35" s="467">
        <v>10</v>
      </c>
      <c r="J35" s="467">
        <v>1.6</v>
      </c>
      <c r="K35" s="467">
        <v>2.9</v>
      </c>
      <c r="L35" s="467">
        <v>7.95</v>
      </c>
      <c r="M35" s="467">
        <v>3.87</v>
      </c>
      <c r="N35" s="467">
        <v>13.04</v>
      </c>
      <c r="O35" s="467">
        <v>6.35</v>
      </c>
      <c r="P35" s="467">
        <v>5.8</v>
      </c>
      <c r="Q35" s="467">
        <v>16.29</v>
      </c>
      <c r="R35" s="467">
        <v>6</v>
      </c>
      <c r="S35" s="467">
        <v>10.42</v>
      </c>
      <c r="T35" s="467">
        <v>5</v>
      </c>
      <c r="U35" s="467">
        <v>6.2</v>
      </c>
      <c r="V35" s="467">
        <v>5.6</v>
      </c>
      <c r="W35" s="467">
        <v>11.9</v>
      </c>
      <c r="X35" s="373">
        <v>6.85</v>
      </c>
      <c r="Y35" s="373">
        <v>4.19</v>
      </c>
      <c r="Z35" s="378">
        <v>3.6</v>
      </c>
      <c r="AA35" s="378">
        <v>3.2</v>
      </c>
      <c r="AB35" s="378">
        <v>2.75</v>
      </c>
      <c r="AC35" s="378">
        <v>1.3</v>
      </c>
      <c r="AD35" s="307">
        <v>1.6</v>
      </c>
      <c r="AE35" s="307">
        <v>1.97</v>
      </c>
      <c r="AF35" s="307">
        <v>3.7</v>
      </c>
    </row>
    <row r="36" spans="1:32" ht="15" customHeight="1">
      <c r="A36" s="875"/>
      <c r="B36" s="468" t="s">
        <v>127</v>
      </c>
      <c r="C36" s="474">
        <v>10876</v>
      </c>
      <c r="D36" s="471">
        <v>16695</v>
      </c>
      <c r="E36" s="471">
        <v>15641</v>
      </c>
      <c r="F36" s="471">
        <v>10172</v>
      </c>
      <c r="G36" s="470">
        <v>9457.5</v>
      </c>
      <c r="H36" s="471">
        <v>12820</v>
      </c>
      <c r="I36" s="471">
        <v>4433</v>
      </c>
      <c r="J36" s="471">
        <v>688</v>
      </c>
      <c r="K36" s="471">
        <v>1740</v>
      </c>
      <c r="L36" s="471">
        <v>5200</v>
      </c>
      <c r="M36" s="471">
        <v>1800</v>
      </c>
      <c r="N36" s="471">
        <v>7555</v>
      </c>
      <c r="O36" s="471">
        <v>4128</v>
      </c>
      <c r="P36" s="471">
        <v>2832</v>
      </c>
      <c r="Q36" s="467">
        <v>10767</v>
      </c>
      <c r="R36" s="467">
        <v>3475</v>
      </c>
      <c r="S36" s="467">
        <v>9397</v>
      </c>
      <c r="T36" s="467">
        <v>3175</v>
      </c>
      <c r="U36" s="467">
        <v>3255</v>
      </c>
      <c r="V36" s="467">
        <v>3190</v>
      </c>
      <c r="W36" s="467">
        <v>5325</v>
      </c>
      <c r="X36" s="319">
        <v>3378</v>
      </c>
      <c r="Y36" s="319">
        <v>2931</v>
      </c>
      <c r="Z36" s="319">
        <v>3480</v>
      </c>
      <c r="AA36" s="319">
        <v>3577.86</v>
      </c>
      <c r="AB36" s="319">
        <v>2806</v>
      </c>
      <c r="AC36" s="319">
        <v>1486</v>
      </c>
      <c r="AD36" s="307">
        <v>1618</v>
      </c>
      <c r="AE36" s="307">
        <v>2093</v>
      </c>
      <c r="AF36" s="307">
        <v>2970</v>
      </c>
    </row>
    <row r="37" spans="1:32" ht="15" customHeight="1">
      <c r="A37" s="875"/>
      <c r="B37" s="379" t="s">
        <v>128</v>
      </c>
      <c r="C37" s="377">
        <f aca="true" t="shared" si="13" ref="C37:AD37">SUM(C36/C35)</f>
        <v>384.9911504424779</v>
      </c>
      <c r="D37" s="466">
        <f t="shared" si="13"/>
        <v>493.9349112426036</v>
      </c>
      <c r="E37" s="466">
        <f t="shared" si="13"/>
        <v>441.212976022567</v>
      </c>
      <c r="F37" s="466">
        <f t="shared" si="13"/>
        <v>410.1612903225806</v>
      </c>
      <c r="G37" s="466">
        <f t="shared" si="13"/>
        <v>309.5744680851064</v>
      </c>
      <c r="H37" s="377">
        <f t="shared" si="13"/>
        <v>500</v>
      </c>
      <c r="I37" s="377">
        <f t="shared" si="13"/>
        <v>443.3</v>
      </c>
      <c r="J37" s="377">
        <f t="shared" si="13"/>
        <v>430</v>
      </c>
      <c r="K37" s="377">
        <f t="shared" si="13"/>
        <v>600</v>
      </c>
      <c r="L37" s="377">
        <f t="shared" si="13"/>
        <v>654.0880503144654</v>
      </c>
      <c r="M37" s="377">
        <f t="shared" si="13"/>
        <v>465.1162790697674</v>
      </c>
      <c r="N37" s="377">
        <f t="shared" si="13"/>
        <v>579.3711656441718</v>
      </c>
      <c r="O37" s="377">
        <f t="shared" si="13"/>
        <v>650.0787401574803</v>
      </c>
      <c r="P37" s="377">
        <f t="shared" si="13"/>
        <v>488.2758620689655</v>
      </c>
      <c r="Q37" s="377">
        <f t="shared" si="13"/>
        <v>660.9576427255986</v>
      </c>
      <c r="R37" s="377">
        <f t="shared" si="13"/>
        <v>579.1666666666666</v>
      </c>
      <c r="S37" s="377">
        <f t="shared" si="13"/>
        <v>901.8234165067179</v>
      </c>
      <c r="T37" s="377">
        <f t="shared" si="13"/>
        <v>635</v>
      </c>
      <c r="U37" s="377">
        <f t="shared" si="13"/>
        <v>525</v>
      </c>
      <c r="V37" s="377">
        <f t="shared" si="13"/>
        <v>569.6428571428572</v>
      </c>
      <c r="W37" s="377">
        <f t="shared" si="13"/>
        <v>447.47899159663865</v>
      </c>
      <c r="X37" s="377">
        <f t="shared" si="13"/>
        <v>493.13868613138686</v>
      </c>
      <c r="Y37" s="377">
        <f t="shared" si="13"/>
        <v>699.5226730310262</v>
      </c>
      <c r="Z37" s="377">
        <f t="shared" si="13"/>
        <v>966.6666666666666</v>
      </c>
      <c r="AA37" s="377">
        <f t="shared" si="13"/>
        <v>1118.08125</v>
      </c>
      <c r="AB37" s="377">
        <f t="shared" si="13"/>
        <v>1020.3636363636364</v>
      </c>
      <c r="AC37" s="377">
        <f t="shared" si="13"/>
        <v>1143.076923076923</v>
      </c>
      <c r="AD37" s="377">
        <f t="shared" si="13"/>
        <v>1011.25</v>
      </c>
      <c r="AE37" s="377">
        <f>SUM(AE36/AE35)</f>
        <v>1062.4365482233502</v>
      </c>
      <c r="AF37" s="377">
        <f>SUM(AF36/AF35)</f>
        <v>802.7027027027027</v>
      </c>
    </row>
    <row r="38" spans="1:32" ht="15" customHeight="1">
      <c r="A38" s="876"/>
      <c r="B38" s="379" t="s">
        <v>9</v>
      </c>
      <c r="C38" s="474">
        <v>55</v>
      </c>
      <c r="D38" s="471">
        <v>61</v>
      </c>
      <c r="E38" s="471">
        <v>57</v>
      </c>
      <c r="F38" s="471">
        <v>56</v>
      </c>
      <c r="G38" s="470">
        <v>60</v>
      </c>
      <c r="H38" s="471">
        <v>42</v>
      </c>
      <c r="I38" s="471">
        <v>20</v>
      </c>
      <c r="J38" s="471">
        <v>6</v>
      </c>
      <c r="K38" s="471">
        <v>9</v>
      </c>
      <c r="L38" s="471">
        <v>13</v>
      </c>
      <c r="M38" s="471">
        <v>11</v>
      </c>
      <c r="N38" s="471">
        <v>23</v>
      </c>
      <c r="O38" s="471">
        <v>7</v>
      </c>
      <c r="P38" s="471">
        <v>9</v>
      </c>
      <c r="Q38" s="471">
        <v>12</v>
      </c>
      <c r="R38" s="471">
        <v>7</v>
      </c>
      <c r="S38" s="471">
        <v>12</v>
      </c>
      <c r="T38" s="471">
        <v>7</v>
      </c>
      <c r="U38" s="319">
        <v>10</v>
      </c>
      <c r="V38" s="319">
        <v>6</v>
      </c>
      <c r="W38" s="319">
        <v>10</v>
      </c>
      <c r="X38" s="319">
        <v>8</v>
      </c>
      <c r="Y38" s="319">
        <v>6</v>
      </c>
      <c r="Z38" s="319">
        <v>6</v>
      </c>
      <c r="AA38" s="319">
        <v>5</v>
      </c>
      <c r="AB38" s="319">
        <v>3</v>
      </c>
      <c r="AC38" s="319">
        <v>2</v>
      </c>
      <c r="AD38" s="315">
        <v>3</v>
      </c>
      <c r="AE38" s="315">
        <v>4</v>
      </c>
      <c r="AF38" s="315">
        <v>9</v>
      </c>
    </row>
    <row r="39" spans="1:32" ht="15" customHeight="1">
      <c r="A39" s="874" t="s">
        <v>95</v>
      </c>
      <c r="B39" s="379" t="s">
        <v>3</v>
      </c>
      <c r="C39" s="473">
        <v>29</v>
      </c>
      <c r="D39" s="467">
        <v>34.3</v>
      </c>
      <c r="E39" s="467">
        <v>35.7</v>
      </c>
      <c r="F39" s="467">
        <v>25.3</v>
      </c>
      <c r="G39" s="466">
        <v>30.55</v>
      </c>
      <c r="H39" s="467">
        <v>25.64</v>
      </c>
      <c r="I39" s="467">
        <v>10</v>
      </c>
      <c r="J39" s="467">
        <v>1.6</v>
      </c>
      <c r="K39" s="467">
        <v>2.9</v>
      </c>
      <c r="L39" s="467">
        <v>7.95</v>
      </c>
      <c r="M39" s="467">
        <v>3.87</v>
      </c>
      <c r="N39" s="467">
        <v>13.04</v>
      </c>
      <c r="O39" s="467">
        <v>6.35</v>
      </c>
      <c r="P39" s="467">
        <v>5.8</v>
      </c>
      <c r="Q39" s="467">
        <v>16.29</v>
      </c>
      <c r="R39" s="467">
        <v>6</v>
      </c>
      <c r="S39" s="467">
        <v>10.42</v>
      </c>
      <c r="T39" s="467">
        <v>5</v>
      </c>
      <c r="U39" s="467">
        <v>6.2</v>
      </c>
      <c r="V39" s="471">
        <v>0</v>
      </c>
      <c r="W39" s="471">
        <v>0</v>
      </c>
      <c r="X39" s="471">
        <v>0</v>
      </c>
      <c r="Y39" s="471">
        <v>0</v>
      </c>
      <c r="Z39" s="471">
        <v>0</v>
      </c>
      <c r="AA39" s="471">
        <v>0</v>
      </c>
      <c r="AB39" s="471">
        <v>0</v>
      </c>
      <c r="AC39" s="471">
        <v>0</v>
      </c>
      <c r="AD39" s="471">
        <v>0</v>
      </c>
      <c r="AE39" s="471">
        <v>0</v>
      </c>
      <c r="AF39" s="307">
        <v>2</v>
      </c>
    </row>
    <row r="40" spans="1:32" ht="15" customHeight="1">
      <c r="A40" s="875"/>
      <c r="B40" s="379" t="s">
        <v>5</v>
      </c>
      <c r="C40" s="473">
        <v>28.25</v>
      </c>
      <c r="D40" s="467">
        <v>33.8</v>
      </c>
      <c r="E40" s="467">
        <v>35.45</v>
      </c>
      <c r="F40" s="467">
        <v>24.8</v>
      </c>
      <c r="G40" s="466">
        <v>30.55</v>
      </c>
      <c r="H40" s="467">
        <v>25.64</v>
      </c>
      <c r="I40" s="467">
        <v>10</v>
      </c>
      <c r="J40" s="467">
        <v>1.6</v>
      </c>
      <c r="K40" s="467">
        <v>2.9</v>
      </c>
      <c r="L40" s="467">
        <v>7.95</v>
      </c>
      <c r="M40" s="467">
        <v>3.87</v>
      </c>
      <c r="N40" s="467">
        <v>13.04</v>
      </c>
      <c r="O40" s="467">
        <v>6.35</v>
      </c>
      <c r="P40" s="467">
        <v>5.8</v>
      </c>
      <c r="Q40" s="467">
        <v>16.29</v>
      </c>
      <c r="R40" s="467">
        <v>6</v>
      </c>
      <c r="S40" s="467">
        <v>10.42</v>
      </c>
      <c r="T40" s="467">
        <v>5</v>
      </c>
      <c r="U40" s="467">
        <v>6.2</v>
      </c>
      <c r="V40" s="471">
        <v>0</v>
      </c>
      <c r="W40" s="471">
        <v>0</v>
      </c>
      <c r="X40" s="471">
        <v>0</v>
      </c>
      <c r="Y40" s="471">
        <v>0</v>
      </c>
      <c r="Z40" s="471">
        <v>0</v>
      </c>
      <c r="AA40" s="471">
        <v>0</v>
      </c>
      <c r="AB40" s="471">
        <v>0</v>
      </c>
      <c r="AC40" s="471">
        <v>0</v>
      </c>
      <c r="AD40" s="471">
        <v>0</v>
      </c>
      <c r="AE40" s="471">
        <v>0</v>
      </c>
      <c r="AF40" s="307">
        <v>2</v>
      </c>
    </row>
    <row r="41" spans="1:32" ht="15" customHeight="1">
      <c r="A41" s="875"/>
      <c r="B41" s="468" t="s">
        <v>127</v>
      </c>
      <c r="C41" s="474">
        <v>10876</v>
      </c>
      <c r="D41" s="471">
        <v>16695</v>
      </c>
      <c r="E41" s="471">
        <v>15641</v>
      </c>
      <c r="F41" s="471">
        <v>10172</v>
      </c>
      <c r="G41" s="470">
        <v>9457.5</v>
      </c>
      <c r="H41" s="471">
        <v>12820</v>
      </c>
      <c r="I41" s="471">
        <v>4433</v>
      </c>
      <c r="J41" s="471">
        <v>688</v>
      </c>
      <c r="K41" s="471">
        <v>1740</v>
      </c>
      <c r="L41" s="471">
        <v>5200</v>
      </c>
      <c r="M41" s="471">
        <v>1800</v>
      </c>
      <c r="N41" s="471">
        <v>7555</v>
      </c>
      <c r="O41" s="471">
        <v>4128</v>
      </c>
      <c r="P41" s="471">
        <v>2832</v>
      </c>
      <c r="Q41" s="467">
        <v>10767</v>
      </c>
      <c r="R41" s="467">
        <v>3475</v>
      </c>
      <c r="S41" s="467">
        <v>9397</v>
      </c>
      <c r="T41" s="467">
        <v>3175</v>
      </c>
      <c r="U41" s="467">
        <v>3255</v>
      </c>
      <c r="V41" s="471">
        <v>0</v>
      </c>
      <c r="W41" s="471">
        <v>0</v>
      </c>
      <c r="X41" s="471">
        <v>0</v>
      </c>
      <c r="Y41" s="471">
        <v>0</v>
      </c>
      <c r="Z41" s="471">
        <v>0</v>
      </c>
      <c r="AA41" s="471">
        <v>0</v>
      </c>
      <c r="AB41" s="471">
        <v>0</v>
      </c>
      <c r="AC41" s="471">
        <v>0</v>
      </c>
      <c r="AD41" s="471">
        <v>0</v>
      </c>
      <c r="AE41" s="471">
        <v>0</v>
      </c>
      <c r="AF41" s="307">
        <v>230</v>
      </c>
    </row>
    <row r="42" spans="1:32" ht="15" customHeight="1">
      <c r="A42" s="875"/>
      <c r="B42" s="379" t="s">
        <v>128</v>
      </c>
      <c r="C42" s="377">
        <f aca="true" t="shared" si="14" ref="C42:U42">SUM(C41/C40)</f>
        <v>384.9911504424779</v>
      </c>
      <c r="D42" s="466">
        <f t="shared" si="14"/>
        <v>493.9349112426036</v>
      </c>
      <c r="E42" s="466">
        <f t="shared" si="14"/>
        <v>441.212976022567</v>
      </c>
      <c r="F42" s="466">
        <f t="shared" si="14"/>
        <v>410.1612903225806</v>
      </c>
      <c r="G42" s="466">
        <f t="shared" si="14"/>
        <v>309.5744680851064</v>
      </c>
      <c r="H42" s="377">
        <f t="shared" si="14"/>
        <v>500</v>
      </c>
      <c r="I42" s="377">
        <f t="shared" si="14"/>
        <v>443.3</v>
      </c>
      <c r="J42" s="377">
        <f t="shared" si="14"/>
        <v>430</v>
      </c>
      <c r="K42" s="377">
        <f t="shared" si="14"/>
        <v>600</v>
      </c>
      <c r="L42" s="377">
        <f t="shared" si="14"/>
        <v>654.0880503144654</v>
      </c>
      <c r="M42" s="377">
        <f t="shared" si="14"/>
        <v>465.1162790697674</v>
      </c>
      <c r="N42" s="377">
        <f t="shared" si="14"/>
        <v>579.3711656441718</v>
      </c>
      <c r="O42" s="377">
        <f t="shared" si="14"/>
        <v>650.0787401574803</v>
      </c>
      <c r="P42" s="377">
        <f t="shared" si="14"/>
        <v>488.2758620689655</v>
      </c>
      <c r="Q42" s="377">
        <f t="shared" si="14"/>
        <v>660.9576427255986</v>
      </c>
      <c r="R42" s="377">
        <f t="shared" si="14"/>
        <v>579.1666666666666</v>
      </c>
      <c r="S42" s="377">
        <f t="shared" si="14"/>
        <v>901.8234165067179</v>
      </c>
      <c r="T42" s="377">
        <f t="shared" si="14"/>
        <v>635</v>
      </c>
      <c r="U42" s="377">
        <f t="shared" si="14"/>
        <v>525</v>
      </c>
      <c r="V42" s="471">
        <v>0</v>
      </c>
      <c r="W42" s="471">
        <v>0</v>
      </c>
      <c r="X42" s="471">
        <v>0</v>
      </c>
      <c r="Y42" s="471">
        <v>0</v>
      </c>
      <c r="Z42" s="471">
        <v>0</v>
      </c>
      <c r="AA42" s="471">
        <v>0</v>
      </c>
      <c r="AB42" s="471">
        <v>0</v>
      </c>
      <c r="AC42" s="471">
        <v>0</v>
      </c>
      <c r="AD42" s="471">
        <v>0</v>
      </c>
      <c r="AE42" s="471">
        <v>0</v>
      </c>
      <c r="AF42" s="377">
        <f>SUM(AF41/AF40)</f>
        <v>115</v>
      </c>
    </row>
    <row r="43" spans="1:32" ht="15" customHeight="1">
      <c r="A43" s="876"/>
      <c r="B43" s="379" t="s">
        <v>9</v>
      </c>
      <c r="C43" s="474">
        <v>55</v>
      </c>
      <c r="D43" s="471">
        <v>61</v>
      </c>
      <c r="E43" s="471">
        <v>57</v>
      </c>
      <c r="F43" s="471">
        <v>56</v>
      </c>
      <c r="G43" s="470">
        <v>60</v>
      </c>
      <c r="H43" s="471">
        <v>42</v>
      </c>
      <c r="I43" s="471">
        <v>20</v>
      </c>
      <c r="J43" s="471">
        <v>6</v>
      </c>
      <c r="K43" s="471">
        <v>9</v>
      </c>
      <c r="L43" s="471">
        <v>13</v>
      </c>
      <c r="M43" s="471">
        <v>11</v>
      </c>
      <c r="N43" s="471">
        <v>23</v>
      </c>
      <c r="O43" s="471">
        <v>7</v>
      </c>
      <c r="P43" s="471">
        <v>9</v>
      </c>
      <c r="Q43" s="471">
        <v>12</v>
      </c>
      <c r="R43" s="471">
        <v>7</v>
      </c>
      <c r="S43" s="471">
        <v>12</v>
      </c>
      <c r="T43" s="471">
        <v>7</v>
      </c>
      <c r="U43" s="319">
        <v>10</v>
      </c>
      <c r="V43" s="471">
        <v>0</v>
      </c>
      <c r="W43" s="471">
        <v>0</v>
      </c>
      <c r="X43" s="471">
        <v>0</v>
      </c>
      <c r="Y43" s="471">
        <v>0</v>
      </c>
      <c r="Z43" s="471">
        <v>0</v>
      </c>
      <c r="AA43" s="471">
        <v>0</v>
      </c>
      <c r="AB43" s="471">
        <v>0</v>
      </c>
      <c r="AC43" s="471">
        <v>0</v>
      </c>
      <c r="AD43" s="471">
        <v>0</v>
      </c>
      <c r="AE43" s="471">
        <v>0</v>
      </c>
      <c r="AF43" s="315">
        <v>5</v>
      </c>
    </row>
    <row r="44" spans="1:30" ht="15" hidden="1">
      <c r="A44" s="475"/>
      <c r="B44" s="476" t="s">
        <v>3</v>
      </c>
      <c r="C44" s="477"/>
      <c r="D44" s="478"/>
      <c r="E44" s="478"/>
      <c r="F44" s="478"/>
      <c r="G44" s="479"/>
      <c r="H44" s="478"/>
      <c r="I44" s="478"/>
      <c r="J44" s="478"/>
      <c r="K44" s="478"/>
      <c r="L44" s="480"/>
      <c r="M44" s="481"/>
      <c r="N44" s="481"/>
      <c r="O44" s="481"/>
      <c r="P44" s="481"/>
      <c r="Q44" s="481"/>
      <c r="R44" s="481"/>
      <c r="S44" s="481"/>
      <c r="T44" s="481"/>
      <c r="U44" s="482"/>
      <c r="W44" s="197"/>
      <c r="AD44" s="174"/>
    </row>
    <row r="45" spans="1:30" ht="15.75" hidden="1" thickBot="1">
      <c r="A45" s="483" t="s">
        <v>122</v>
      </c>
      <c r="B45" s="476" t="s">
        <v>5</v>
      </c>
      <c r="C45" s="477"/>
      <c r="D45" s="478"/>
      <c r="E45" s="478"/>
      <c r="F45" s="478"/>
      <c r="G45" s="479"/>
      <c r="H45" s="478"/>
      <c r="I45" s="478"/>
      <c r="J45" s="478"/>
      <c r="K45" s="478"/>
      <c r="L45" s="480"/>
      <c r="M45" s="481"/>
      <c r="N45" s="481"/>
      <c r="O45" s="481"/>
      <c r="P45" s="481"/>
      <c r="Q45" s="481"/>
      <c r="R45" s="481"/>
      <c r="S45" s="481"/>
      <c r="T45" s="481"/>
      <c r="U45" s="482"/>
      <c r="W45" s="197"/>
      <c r="AD45" s="174"/>
    </row>
    <row r="46" spans="1:30" ht="15.75" hidden="1" thickBot="1">
      <c r="A46" s="484" t="s">
        <v>123</v>
      </c>
      <c r="B46" s="485" t="s">
        <v>67</v>
      </c>
      <c r="C46" s="477"/>
      <c r="D46" s="478"/>
      <c r="E46" s="478"/>
      <c r="F46" s="478"/>
      <c r="G46" s="479"/>
      <c r="H46" s="478"/>
      <c r="I46" s="478"/>
      <c r="J46" s="478"/>
      <c r="K46" s="478"/>
      <c r="L46" s="480"/>
      <c r="M46" s="481"/>
      <c r="N46" s="481"/>
      <c r="O46" s="481"/>
      <c r="P46" s="481"/>
      <c r="Q46" s="481"/>
      <c r="R46" s="481"/>
      <c r="S46" s="481"/>
      <c r="T46" s="481"/>
      <c r="U46" s="482"/>
      <c r="W46" s="197"/>
      <c r="AD46" s="174"/>
    </row>
    <row r="47" spans="1:30" ht="15.75" hidden="1" thickBot="1">
      <c r="A47" s="475"/>
      <c r="B47" s="476" t="s">
        <v>63</v>
      </c>
      <c r="C47" s="477"/>
      <c r="D47" s="478"/>
      <c r="E47" s="478"/>
      <c r="F47" s="478"/>
      <c r="G47" s="479"/>
      <c r="H47" s="478"/>
      <c r="I47" s="478"/>
      <c r="J47" s="478"/>
      <c r="K47" s="478"/>
      <c r="L47" s="480"/>
      <c r="M47" s="481"/>
      <c r="N47" s="481"/>
      <c r="O47" s="481"/>
      <c r="P47" s="481"/>
      <c r="Q47" s="481"/>
      <c r="R47" s="481"/>
      <c r="S47" s="481"/>
      <c r="T47" s="481"/>
      <c r="U47" s="482"/>
      <c r="W47" s="197"/>
      <c r="AD47" s="174"/>
    </row>
    <row r="48" spans="1:30" ht="15.75" hidden="1" thickBot="1">
      <c r="A48" s="486"/>
      <c r="B48" s="487" t="s">
        <v>9</v>
      </c>
      <c r="C48" s="477"/>
      <c r="D48" s="478"/>
      <c r="E48" s="478"/>
      <c r="F48" s="478"/>
      <c r="G48" s="479"/>
      <c r="H48" s="478"/>
      <c r="I48" s="478"/>
      <c r="J48" s="478"/>
      <c r="K48" s="478"/>
      <c r="L48" s="480"/>
      <c r="M48" s="481"/>
      <c r="N48" s="481"/>
      <c r="O48" s="481"/>
      <c r="P48" s="481"/>
      <c r="Q48" s="488"/>
      <c r="R48" s="488"/>
      <c r="S48" s="488"/>
      <c r="T48" s="488"/>
      <c r="U48" s="489"/>
      <c r="W48" s="197"/>
      <c r="AD48" s="221"/>
    </row>
    <row r="49" spans="1:23" ht="15">
      <c r="A49" s="459" t="s">
        <v>90</v>
      </c>
      <c r="W49" s="197"/>
    </row>
    <row r="50" spans="1:32" ht="15.75">
      <c r="A50" s="814" t="s">
        <v>334</v>
      </c>
      <c r="B50" s="814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4"/>
      <c r="R50" s="814"/>
      <c r="S50" s="814"/>
      <c r="T50" s="814"/>
      <c r="U50" s="814"/>
      <c r="V50" s="814"/>
      <c r="W50" s="814"/>
      <c r="X50" s="814"/>
      <c r="Y50" s="814"/>
      <c r="Z50" s="814"/>
      <c r="AA50" s="814"/>
      <c r="AB50" s="814"/>
      <c r="AC50" s="814"/>
      <c r="AD50" s="814"/>
      <c r="AE50" s="814"/>
      <c r="AF50" s="814"/>
    </row>
    <row r="51" spans="1:19" ht="15">
      <c r="A51" s="823"/>
      <c r="B51" s="823"/>
      <c r="C51" s="490"/>
      <c r="D51" s="490"/>
      <c r="E51" s="490"/>
      <c r="F51" s="490"/>
      <c r="G51" s="490"/>
      <c r="H51" s="490"/>
      <c r="I51" s="491"/>
      <c r="J51" s="490"/>
      <c r="S51" s="197"/>
    </row>
  </sheetData>
  <sheetProtection/>
  <mergeCells count="13">
    <mergeCell ref="A51:B51"/>
    <mergeCell ref="A3:AD3"/>
    <mergeCell ref="A4:AF4"/>
    <mergeCell ref="A5:AF5"/>
    <mergeCell ref="A6:AF6"/>
    <mergeCell ref="A50:AF50"/>
    <mergeCell ref="A9:A13"/>
    <mergeCell ref="A14:A18"/>
    <mergeCell ref="A19:A23"/>
    <mergeCell ref="A24:A28"/>
    <mergeCell ref="A29:A33"/>
    <mergeCell ref="A34:A38"/>
    <mergeCell ref="A39:A43"/>
  </mergeCells>
  <printOptions horizontalCentered="1" verticalCentered="1"/>
  <pageMargins left="0" right="0" top="0" bottom="0.7874015748031497" header="0" footer="0"/>
  <pageSetup horizontalDpi="600" verticalDpi="600" orientation="portrait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B43"/>
  <sheetViews>
    <sheetView zoomScale="78" zoomScaleNormal="78" zoomScalePageLayoutView="0" workbookViewId="0" topLeftCell="A10">
      <selection activeCell="Y43" sqref="Y43"/>
    </sheetView>
  </sheetViews>
  <sheetFormatPr defaultColWidth="11.421875" defaultRowHeight="12.75"/>
  <cols>
    <col min="1" max="1" width="17.7109375" style="166" customWidth="1"/>
    <col min="2" max="2" width="18.7109375" style="166" customWidth="1"/>
    <col min="3" max="8" width="11.421875" style="166" hidden="1" customWidth="1"/>
    <col min="9" max="12" width="12.28125" style="166" hidden="1" customWidth="1"/>
    <col min="13" max="13" width="12.8515625" style="166" hidden="1" customWidth="1"/>
    <col min="14" max="14" width="15.00390625" style="166" hidden="1" customWidth="1"/>
    <col min="15" max="15" width="12.8515625" style="166" hidden="1" customWidth="1"/>
    <col min="16" max="16" width="12.57421875" style="166" hidden="1" customWidth="1"/>
    <col min="17" max="17" width="13.421875" style="166" hidden="1" customWidth="1"/>
    <col min="18" max="18" width="14.421875" style="166" customWidth="1"/>
    <col min="19" max="19" width="15.57421875" style="166" bestFit="1" customWidth="1"/>
    <col min="20" max="21" width="14.7109375" style="166" bestFit="1" customWidth="1"/>
    <col min="22" max="23" width="14.140625" style="166" customWidth="1"/>
    <col min="24" max="26" width="13.28125" style="166" customWidth="1"/>
    <col min="27" max="27" width="13.421875" style="166" customWidth="1"/>
    <col min="28" max="28" width="15.140625" style="166" customWidth="1"/>
    <col min="29" max="16384" width="11.421875" style="166" customWidth="1"/>
  </cols>
  <sheetData>
    <row r="1" spans="1:28" ht="15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</row>
    <row r="2" spans="1:28" ht="1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</row>
    <row r="3" spans="1:28" ht="15.75">
      <c r="A3" s="797"/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289"/>
      <c r="AB3" s="289"/>
    </row>
    <row r="4" spans="1:28" ht="15.75">
      <c r="A4" s="807" t="s">
        <v>166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</row>
    <row r="5" spans="1:28" ht="15.75">
      <c r="A5" s="807" t="s">
        <v>187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</row>
    <row r="6" spans="1:28" ht="15.75">
      <c r="A6" s="807" t="s">
        <v>276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</row>
    <row r="7" spans="1:28" ht="15">
      <c r="A7" s="883"/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289"/>
      <c r="X7" s="289"/>
      <c r="Y7" s="289"/>
      <c r="Z7" s="289"/>
      <c r="AA7" s="289"/>
      <c r="AB7" s="289"/>
    </row>
    <row r="8" spans="1:28" ht="15" customHeight="1">
      <c r="A8" s="628" t="s">
        <v>50</v>
      </c>
      <c r="B8" s="628" t="s">
        <v>111</v>
      </c>
      <c r="C8" s="628" t="s">
        <v>97</v>
      </c>
      <c r="D8" s="628" t="s">
        <v>98</v>
      </c>
      <c r="E8" s="628" t="s">
        <v>99</v>
      </c>
      <c r="F8" s="628" t="s">
        <v>100</v>
      </c>
      <c r="G8" s="628" t="s">
        <v>101</v>
      </c>
      <c r="H8" s="628" t="s">
        <v>75</v>
      </c>
      <c r="I8" s="628" t="s">
        <v>102</v>
      </c>
      <c r="J8" s="628" t="s">
        <v>55</v>
      </c>
      <c r="K8" s="628" t="s">
        <v>56</v>
      </c>
      <c r="L8" s="628" t="s">
        <v>57</v>
      </c>
      <c r="M8" s="628" t="s">
        <v>46</v>
      </c>
      <c r="N8" s="628" t="s">
        <v>47</v>
      </c>
      <c r="O8" s="628" t="s">
        <v>48</v>
      </c>
      <c r="P8" s="628" t="s">
        <v>49</v>
      </c>
      <c r="Q8" s="628" t="s">
        <v>120</v>
      </c>
      <c r="R8" s="294" t="s">
        <v>139</v>
      </c>
      <c r="S8" s="294" t="s">
        <v>301</v>
      </c>
      <c r="T8" s="294" t="s">
        <v>313</v>
      </c>
      <c r="U8" s="294" t="s">
        <v>314</v>
      </c>
      <c r="V8" s="294" t="s">
        <v>315</v>
      </c>
      <c r="W8" s="294" t="s">
        <v>316</v>
      </c>
      <c r="X8" s="294" t="s">
        <v>317</v>
      </c>
      <c r="Y8" s="294" t="s">
        <v>306</v>
      </c>
      <c r="Z8" s="294" t="s">
        <v>307</v>
      </c>
      <c r="AA8" s="294" t="s">
        <v>298</v>
      </c>
      <c r="AB8" s="294" t="s">
        <v>299</v>
      </c>
    </row>
    <row r="9" spans="1:28" ht="15" customHeight="1">
      <c r="A9" s="884" t="s">
        <v>27</v>
      </c>
      <c r="B9" s="629" t="s">
        <v>3</v>
      </c>
      <c r="C9" s="630">
        <f aca="true" t="shared" si="0" ref="C9:X9">SUM(C14+C19+C24+C29+C34)</f>
        <v>691.45</v>
      </c>
      <c r="D9" s="630">
        <f t="shared" si="0"/>
        <v>731.35</v>
      </c>
      <c r="E9" s="630">
        <f t="shared" si="0"/>
        <v>797.9</v>
      </c>
      <c r="F9" s="630">
        <f t="shared" si="0"/>
        <v>522.45</v>
      </c>
      <c r="G9" s="630">
        <f t="shared" si="0"/>
        <v>451.64</v>
      </c>
      <c r="H9" s="630">
        <f t="shared" si="0"/>
        <v>495.95</v>
      </c>
      <c r="I9" s="630">
        <f t="shared" si="0"/>
        <v>474.15</v>
      </c>
      <c r="J9" s="630">
        <f t="shared" si="0"/>
        <v>461.6</v>
      </c>
      <c r="K9" s="630">
        <f t="shared" si="0"/>
        <v>465.78000000000003</v>
      </c>
      <c r="L9" s="630">
        <f t="shared" si="0"/>
        <v>524.02</v>
      </c>
      <c r="M9" s="630">
        <f t="shared" si="0"/>
        <v>438.5</v>
      </c>
      <c r="N9" s="630">
        <f t="shared" si="0"/>
        <v>300.25</v>
      </c>
      <c r="O9" s="630">
        <f t="shared" si="0"/>
        <v>316.3</v>
      </c>
      <c r="P9" s="630">
        <f t="shared" si="0"/>
        <v>300</v>
      </c>
      <c r="Q9" s="630">
        <f t="shared" si="0"/>
        <v>393.17</v>
      </c>
      <c r="R9" s="630">
        <f t="shared" si="0"/>
        <v>295</v>
      </c>
      <c r="S9" s="630">
        <f t="shared" si="0"/>
        <v>222.18</v>
      </c>
      <c r="T9" s="630">
        <f t="shared" si="0"/>
        <v>204.45</v>
      </c>
      <c r="U9" s="630">
        <f t="shared" si="0"/>
        <v>144.43</v>
      </c>
      <c r="V9" s="630">
        <f t="shared" si="0"/>
        <v>198.37</v>
      </c>
      <c r="W9" s="630">
        <f t="shared" si="0"/>
        <v>159.5</v>
      </c>
      <c r="X9" s="630">
        <f t="shared" si="0"/>
        <v>105.91</v>
      </c>
      <c r="Y9" s="630">
        <f aca="true" t="shared" si="1" ref="Y9:Z11">SUM(Y14+Y19+Y24+Y29+Y34)</f>
        <v>147.63</v>
      </c>
      <c r="Z9" s="630">
        <f t="shared" si="1"/>
        <v>125.5</v>
      </c>
      <c r="AA9" s="630">
        <f aca="true" t="shared" si="2" ref="AA9:AB11">SUM(AA14+AA19+AA24+AA29+AA34)</f>
        <v>125.67</v>
      </c>
      <c r="AB9" s="630">
        <f t="shared" si="2"/>
        <v>116.75999999999999</v>
      </c>
    </row>
    <row r="10" spans="1:28" ht="15" customHeight="1">
      <c r="A10" s="885"/>
      <c r="B10" s="629" t="s">
        <v>5</v>
      </c>
      <c r="C10" s="630">
        <f aca="true" t="shared" si="3" ref="C10:X10">SUM(C15+C20+C25+C30+C35)</f>
        <v>690.7</v>
      </c>
      <c r="D10" s="630">
        <f t="shared" si="3"/>
        <v>715.35</v>
      </c>
      <c r="E10" s="630">
        <f t="shared" si="3"/>
        <v>797.9</v>
      </c>
      <c r="F10" s="630">
        <f t="shared" si="3"/>
        <v>507.75</v>
      </c>
      <c r="G10" s="630">
        <f t="shared" si="3"/>
        <v>440.99</v>
      </c>
      <c r="H10" s="630">
        <f t="shared" si="3"/>
        <v>495.95</v>
      </c>
      <c r="I10" s="630">
        <f t="shared" si="3"/>
        <v>473.15</v>
      </c>
      <c r="J10" s="630">
        <f t="shared" si="3"/>
        <v>454.77000000000004</v>
      </c>
      <c r="K10" s="630">
        <f t="shared" si="3"/>
        <v>465.78000000000003</v>
      </c>
      <c r="L10" s="630">
        <f t="shared" si="3"/>
        <v>524.02</v>
      </c>
      <c r="M10" s="630">
        <f t="shared" si="3"/>
        <v>438.5</v>
      </c>
      <c r="N10" s="630">
        <f t="shared" si="3"/>
        <v>300.25</v>
      </c>
      <c r="O10" s="630">
        <f t="shared" si="3"/>
        <v>316</v>
      </c>
      <c r="P10" s="630">
        <f t="shared" si="3"/>
        <v>300</v>
      </c>
      <c r="Q10" s="630">
        <f t="shared" si="3"/>
        <v>393.17</v>
      </c>
      <c r="R10" s="630">
        <f t="shared" si="3"/>
        <v>290</v>
      </c>
      <c r="S10" s="630">
        <f t="shared" si="3"/>
        <v>219.18</v>
      </c>
      <c r="T10" s="630">
        <f t="shared" si="3"/>
        <v>204.45</v>
      </c>
      <c r="U10" s="630">
        <f t="shared" si="3"/>
        <v>144.43</v>
      </c>
      <c r="V10" s="630">
        <f t="shared" si="3"/>
        <v>188.62</v>
      </c>
      <c r="W10" s="630">
        <f t="shared" si="3"/>
        <v>159.5</v>
      </c>
      <c r="X10" s="630">
        <f t="shared" si="3"/>
        <v>91</v>
      </c>
      <c r="Y10" s="630">
        <f t="shared" si="1"/>
        <v>147.02</v>
      </c>
      <c r="Z10" s="630">
        <f t="shared" si="1"/>
        <v>125.5</v>
      </c>
      <c r="AA10" s="630">
        <f t="shared" si="2"/>
        <v>119.67</v>
      </c>
      <c r="AB10" s="630">
        <f t="shared" si="2"/>
        <v>110.29</v>
      </c>
    </row>
    <row r="11" spans="1:28" ht="15" customHeight="1">
      <c r="A11" s="885"/>
      <c r="B11" s="629" t="s">
        <v>67</v>
      </c>
      <c r="C11" s="630">
        <f aca="true" t="shared" si="4" ref="C11:X11">SUM(C16+C21+C26+C31+C36)</f>
        <v>454729</v>
      </c>
      <c r="D11" s="630">
        <f t="shared" si="4"/>
        <v>456701</v>
      </c>
      <c r="E11" s="630">
        <f t="shared" si="4"/>
        <v>423387</v>
      </c>
      <c r="F11" s="630">
        <f t="shared" si="4"/>
        <v>144827</v>
      </c>
      <c r="G11" s="630">
        <f t="shared" si="4"/>
        <v>204451</v>
      </c>
      <c r="H11" s="630">
        <f t="shared" si="4"/>
        <v>375852</v>
      </c>
      <c r="I11" s="630">
        <f t="shared" si="4"/>
        <v>382908</v>
      </c>
      <c r="J11" s="630">
        <f t="shared" si="4"/>
        <v>289547</v>
      </c>
      <c r="K11" s="630">
        <f t="shared" si="4"/>
        <v>354373</v>
      </c>
      <c r="L11" s="630">
        <f t="shared" si="4"/>
        <v>351591</v>
      </c>
      <c r="M11" s="630">
        <f t="shared" si="4"/>
        <v>284966</v>
      </c>
      <c r="N11" s="630">
        <f t="shared" si="4"/>
        <v>208350</v>
      </c>
      <c r="O11" s="630">
        <f t="shared" si="4"/>
        <v>248600</v>
      </c>
      <c r="P11" s="630">
        <f t="shared" si="4"/>
        <v>268211</v>
      </c>
      <c r="Q11" s="630">
        <f t="shared" si="4"/>
        <v>355642</v>
      </c>
      <c r="R11" s="630">
        <f t="shared" si="4"/>
        <v>190280</v>
      </c>
      <c r="S11" s="630">
        <f t="shared" si="4"/>
        <v>190388</v>
      </c>
      <c r="T11" s="630">
        <f t="shared" si="4"/>
        <v>161239.25</v>
      </c>
      <c r="U11" s="630">
        <f t="shared" si="4"/>
        <v>137039.22</v>
      </c>
      <c r="V11" s="630">
        <f t="shared" si="4"/>
        <v>190668.72</v>
      </c>
      <c r="W11" s="630">
        <f t="shared" si="4"/>
        <v>139258.43000000002</v>
      </c>
      <c r="X11" s="630">
        <f t="shared" si="4"/>
        <v>63800</v>
      </c>
      <c r="Y11" s="630">
        <f t="shared" si="1"/>
        <v>151573</v>
      </c>
      <c r="Z11" s="630">
        <f t="shared" si="1"/>
        <v>126364</v>
      </c>
      <c r="AA11" s="630">
        <f t="shared" si="2"/>
        <v>141272</v>
      </c>
      <c r="AB11" s="630">
        <f t="shared" si="2"/>
        <v>148076</v>
      </c>
    </row>
    <row r="12" spans="1:28" ht="15" customHeight="1">
      <c r="A12" s="885"/>
      <c r="B12" s="629" t="s">
        <v>128</v>
      </c>
      <c r="C12" s="630">
        <f aca="true" t="shared" si="5" ref="C12:X12">SUM(C11/C10)</f>
        <v>658.3596351527435</v>
      </c>
      <c r="D12" s="630">
        <f t="shared" si="5"/>
        <v>638.4301390927518</v>
      </c>
      <c r="E12" s="630">
        <f t="shared" si="5"/>
        <v>530.6266449429753</v>
      </c>
      <c r="F12" s="630">
        <f t="shared" si="5"/>
        <v>285.232890201871</v>
      </c>
      <c r="G12" s="630">
        <f t="shared" si="5"/>
        <v>463.6182226354339</v>
      </c>
      <c r="H12" s="630">
        <f t="shared" si="5"/>
        <v>757.842524448029</v>
      </c>
      <c r="I12" s="630">
        <f t="shared" si="5"/>
        <v>809.2740145831132</v>
      </c>
      <c r="J12" s="630">
        <f t="shared" si="5"/>
        <v>636.6888756954064</v>
      </c>
      <c r="K12" s="630">
        <f t="shared" si="5"/>
        <v>760.8162651895744</v>
      </c>
      <c r="L12" s="630">
        <f t="shared" si="5"/>
        <v>670.94958207702</v>
      </c>
      <c r="M12" s="630">
        <f t="shared" si="5"/>
        <v>649.8654503990878</v>
      </c>
      <c r="N12" s="630">
        <f t="shared" si="5"/>
        <v>693.9217318900916</v>
      </c>
      <c r="O12" s="630">
        <f t="shared" si="5"/>
        <v>786.7088607594936</v>
      </c>
      <c r="P12" s="630">
        <f t="shared" si="5"/>
        <v>894.0366666666666</v>
      </c>
      <c r="Q12" s="630">
        <f t="shared" si="5"/>
        <v>904.5501945723224</v>
      </c>
      <c r="R12" s="630">
        <f t="shared" si="5"/>
        <v>656.1379310344828</v>
      </c>
      <c r="S12" s="630">
        <f t="shared" si="5"/>
        <v>868.6376494205675</v>
      </c>
      <c r="T12" s="630">
        <f t="shared" si="5"/>
        <v>788.6488138909269</v>
      </c>
      <c r="U12" s="630">
        <f t="shared" si="5"/>
        <v>948.8279443328948</v>
      </c>
      <c r="V12" s="630">
        <f t="shared" si="5"/>
        <v>1010.8616265507369</v>
      </c>
      <c r="W12" s="630">
        <f t="shared" si="5"/>
        <v>873.0936050156741</v>
      </c>
      <c r="X12" s="630">
        <f t="shared" si="5"/>
        <v>701.0989010989011</v>
      </c>
      <c r="Y12" s="630">
        <f>SUM(Y11/Y10)</f>
        <v>1030.9685757039858</v>
      </c>
      <c r="Z12" s="630">
        <f>SUM(Z11/Z10)</f>
        <v>1006.8844621513945</v>
      </c>
      <c r="AA12" s="630">
        <f>SUM(AA11/AA10)</f>
        <v>1180.5130776301496</v>
      </c>
      <c r="AB12" s="630">
        <f>SUM(AB11/AB10)</f>
        <v>1342.6058572853385</v>
      </c>
    </row>
    <row r="13" spans="1:28" ht="15" customHeight="1">
      <c r="A13" s="886"/>
      <c r="B13" s="629" t="s">
        <v>62</v>
      </c>
      <c r="C13" s="631">
        <f aca="true" t="shared" si="6" ref="C13:X13">SUM(C18+C23+C28+C33+C38)</f>
        <v>297</v>
      </c>
      <c r="D13" s="631">
        <f t="shared" si="6"/>
        <v>368</v>
      </c>
      <c r="E13" s="631">
        <f t="shared" si="6"/>
        <v>480</v>
      </c>
      <c r="F13" s="631">
        <f t="shared" si="6"/>
        <v>309</v>
      </c>
      <c r="G13" s="631">
        <f t="shared" si="6"/>
        <v>235</v>
      </c>
      <c r="H13" s="631">
        <f t="shared" si="6"/>
        <v>271</v>
      </c>
      <c r="I13" s="631">
        <f t="shared" si="6"/>
        <v>281</v>
      </c>
      <c r="J13" s="631">
        <f t="shared" si="6"/>
        <v>236</v>
      </c>
      <c r="K13" s="631">
        <f t="shared" si="6"/>
        <v>224</v>
      </c>
      <c r="L13" s="631">
        <f t="shared" si="6"/>
        <v>186</v>
      </c>
      <c r="M13" s="631">
        <f t="shared" si="6"/>
        <v>203</v>
      </c>
      <c r="N13" s="631">
        <f t="shared" si="6"/>
        <v>173</v>
      </c>
      <c r="O13" s="631">
        <f t="shared" si="6"/>
        <v>146</v>
      </c>
      <c r="P13" s="631">
        <f t="shared" si="6"/>
        <v>152</v>
      </c>
      <c r="Q13" s="631">
        <f t="shared" si="6"/>
        <v>163</v>
      </c>
      <c r="R13" s="631">
        <f t="shared" si="6"/>
        <v>172</v>
      </c>
      <c r="S13" s="631">
        <f t="shared" si="6"/>
        <v>119</v>
      </c>
      <c r="T13" s="631">
        <f t="shared" si="6"/>
        <v>118</v>
      </c>
      <c r="U13" s="631">
        <f t="shared" si="6"/>
        <v>98</v>
      </c>
      <c r="V13" s="631">
        <f t="shared" si="6"/>
        <v>114</v>
      </c>
      <c r="W13" s="631">
        <f t="shared" si="6"/>
        <v>112</v>
      </c>
      <c r="X13" s="631">
        <f t="shared" si="6"/>
        <v>77</v>
      </c>
      <c r="Y13" s="631">
        <f>SUM(Y18+Y23+Y28+Y33+Y38)</f>
        <v>77</v>
      </c>
      <c r="Z13" s="631">
        <f>SUM(Z18+Z23+Z28+Z33+Z38)</f>
        <v>74</v>
      </c>
      <c r="AA13" s="631">
        <f>SUM(AA18+AA23+AA28+AA33+AA38)</f>
        <v>69</v>
      </c>
      <c r="AB13" s="631">
        <f>SUM(AB18+AB23+AB28+AB33+AB38)</f>
        <v>66</v>
      </c>
    </row>
    <row r="14" spans="1:28" ht="15" customHeight="1">
      <c r="A14" s="880" t="s">
        <v>6</v>
      </c>
      <c r="B14" s="632" t="s">
        <v>3</v>
      </c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4"/>
      <c r="N14" s="634"/>
      <c r="O14" s="634"/>
      <c r="P14" s="634"/>
      <c r="Q14" s="635"/>
      <c r="R14" s="636">
        <v>16</v>
      </c>
      <c r="S14" s="315">
        <v>0</v>
      </c>
      <c r="T14" s="636">
        <v>1.25</v>
      </c>
      <c r="U14" s="315">
        <v>0</v>
      </c>
      <c r="V14" s="636">
        <v>1.25</v>
      </c>
      <c r="W14" s="636">
        <v>2.6</v>
      </c>
      <c r="X14" s="636">
        <v>3</v>
      </c>
      <c r="Y14" s="636">
        <v>25</v>
      </c>
      <c r="Z14" s="307">
        <v>8.91</v>
      </c>
      <c r="AA14" s="315">
        <v>0</v>
      </c>
      <c r="AB14" s="315">
        <v>0</v>
      </c>
    </row>
    <row r="15" spans="1:28" ht="15" customHeight="1">
      <c r="A15" s="881"/>
      <c r="B15" s="632" t="s">
        <v>5</v>
      </c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4"/>
      <c r="N15" s="634"/>
      <c r="O15" s="634"/>
      <c r="P15" s="634"/>
      <c r="Q15" s="635"/>
      <c r="R15" s="636">
        <v>16</v>
      </c>
      <c r="S15" s="315">
        <v>0</v>
      </c>
      <c r="T15" s="636">
        <v>1.25</v>
      </c>
      <c r="U15" s="315">
        <v>0</v>
      </c>
      <c r="V15" s="636">
        <v>0.5</v>
      </c>
      <c r="W15" s="636">
        <v>2.6</v>
      </c>
      <c r="X15" s="636">
        <v>3</v>
      </c>
      <c r="Y15" s="636">
        <v>24.39</v>
      </c>
      <c r="Z15" s="307">
        <v>8.91</v>
      </c>
      <c r="AA15" s="315">
        <v>0</v>
      </c>
      <c r="AB15" s="315">
        <v>0</v>
      </c>
    </row>
    <row r="16" spans="1:28" ht="15" customHeight="1">
      <c r="A16" s="881"/>
      <c r="B16" s="632" t="s">
        <v>67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4"/>
      <c r="N16" s="634"/>
      <c r="O16" s="634"/>
      <c r="P16" s="634"/>
      <c r="Q16" s="635"/>
      <c r="R16" s="636">
        <v>7680</v>
      </c>
      <c r="S16" s="315">
        <v>0</v>
      </c>
      <c r="T16" s="636">
        <v>639.22</v>
      </c>
      <c r="U16" s="315">
        <v>0</v>
      </c>
      <c r="V16" s="636">
        <v>49.72</v>
      </c>
      <c r="W16" s="636">
        <v>619.96</v>
      </c>
      <c r="X16" s="636">
        <v>1285</v>
      </c>
      <c r="Y16" s="636">
        <v>7317</v>
      </c>
      <c r="Z16" s="307">
        <v>1625</v>
      </c>
      <c r="AA16" s="315">
        <v>0</v>
      </c>
      <c r="AB16" s="315">
        <v>0</v>
      </c>
    </row>
    <row r="17" spans="1:28" ht="15" customHeight="1">
      <c r="A17" s="881"/>
      <c r="B17" s="632" t="s">
        <v>63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4"/>
      <c r="N17" s="634"/>
      <c r="O17" s="634"/>
      <c r="P17" s="634"/>
      <c r="Q17" s="635"/>
      <c r="R17" s="636">
        <v>480</v>
      </c>
      <c r="S17" s="315">
        <v>0</v>
      </c>
      <c r="T17" s="637">
        <f>SUM(T16/T15)</f>
        <v>511.37600000000003</v>
      </c>
      <c r="U17" s="315">
        <v>0</v>
      </c>
      <c r="V17" s="637">
        <f>SUM(V16/V15)</f>
        <v>99.44</v>
      </c>
      <c r="W17" s="637">
        <f>SUM(W16/W15)</f>
        <v>238.44615384615386</v>
      </c>
      <c r="X17" s="637">
        <f>SUM(X16/X15)</f>
        <v>428.3333333333333</v>
      </c>
      <c r="Y17" s="637">
        <f>SUM(Y16/Y15)</f>
        <v>300</v>
      </c>
      <c r="Z17" s="637">
        <f>SUM(Z16/Z15)</f>
        <v>182.3793490460157</v>
      </c>
      <c r="AA17" s="638">
        <v>0</v>
      </c>
      <c r="AB17" s="638">
        <v>0</v>
      </c>
    </row>
    <row r="18" spans="1:28" ht="15" customHeight="1">
      <c r="A18" s="882"/>
      <c r="B18" s="632" t="s">
        <v>62</v>
      </c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4"/>
      <c r="N18" s="634"/>
      <c r="O18" s="634"/>
      <c r="P18" s="634"/>
      <c r="Q18" s="635"/>
      <c r="R18" s="636">
        <v>28</v>
      </c>
      <c r="S18" s="315">
        <v>0</v>
      </c>
      <c r="T18" s="636">
        <v>4</v>
      </c>
      <c r="U18" s="315">
        <v>0</v>
      </c>
      <c r="V18" s="315">
        <v>4</v>
      </c>
      <c r="W18" s="315">
        <v>4</v>
      </c>
      <c r="X18" s="315">
        <v>1</v>
      </c>
      <c r="Y18" s="315">
        <v>1</v>
      </c>
      <c r="Z18" s="315">
        <v>1</v>
      </c>
      <c r="AA18" s="315">
        <v>0</v>
      </c>
      <c r="AB18" s="315">
        <v>0</v>
      </c>
    </row>
    <row r="19" spans="1:28" ht="15" customHeight="1">
      <c r="A19" s="880" t="s">
        <v>336</v>
      </c>
      <c r="B19" s="632" t="s">
        <v>3</v>
      </c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4"/>
      <c r="N19" s="634"/>
      <c r="O19" s="634"/>
      <c r="P19" s="634"/>
      <c r="Q19" s="635"/>
      <c r="R19" s="315">
        <v>0</v>
      </c>
      <c r="S19" s="315">
        <v>0</v>
      </c>
      <c r="T19" s="315">
        <v>0</v>
      </c>
      <c r="U19" s="315">
        <v>0</v>
      </c>
      <c r="V19" s="315">
        <v>0</v>
      </c>
      <c r="W19" s="315">
        <v>0</v>
      </c>
      <c r="X19" s="636">
        <v>5.6</v>
      </c>
      <c r="Y19" s="636">
        <v>1.92</v>
      </c>
      <c r="Z19" s="307">
        <v>2.3</v>
      </c>
      <c r="AA19" s="315">
        <v>0</v>
      </c>
      <c r="AB19" s="315">
        <v>0</v>
      </c>
    </row>
    <row r="20" spans="1:28" ht="15" customHeight="1">
      <c r="A20" s="881"/>
      <c r="B20" s="632" t="s">
        <v>5</v>
      </c>
      <c r="C20" s="633"/>
      <c r="D20" s="633"/>
      <c r="E20" s="633"/>
      <c r="F20" s="633"/>
      <c r="G20" s="633"/>
      <c r="H20" s="633"/>
      <c r="I20" s="633"/>
      <c r="J20" s="633"/>
      <c r="K20" s="633"/>
      <c r="L20" s="633"/>
      <c r="M20" s="634"/>
      <c r="N20" s="634"/>
      <c r="O20" s="634"/>
      <c r="P20" s="634"/>
      <c r="Q20" s="635"/>
      <c r="R20" s="315">
        <v>0</v>
      </c>
      <c r="S20" s="315">
        <v>0</v>
      </c>
      <c r="T20" s="315">
        <v>0</v>
      </c>
      <c r="U20" s="315">
        <v>0</v>
      </c>
      <c r="V20" s="315">
        <v>0</v>
      </c>
      <c r="W20" s="315">
        <v>0</v>
      </c>
      <c r="X20" s="636">
        <v>5.6</v>
      </c>
      <c r="Y20" s="636">
        <v>1.92</v>
      </c>
      <c r="Z20" s="307">
        <v>2.3</v>
      </c>
      <c r="AA20" s="315">
        <v>0</v>
      </c>
      <c r="AB20" s="315">
        <v>0</v>
      </c>
    </row>
    <row r="21" spans="1:28" ht="15" customHeight="1">
      <c r="A21" s="881"/>
      <c r="B21" s="632" t="s">
        <v>67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4"/>
      <c r="N21" s="634"/>
      <c r="O21" s="634"/>
      <c r="P21" s="634"/>
      <c r="Q21" s="635"/>
      <c r="R21" s="315">
        <v>0</v>
      </c>
      <c r="S21" s="315">
        <v>0</v>
      </c>
      <c r="T21" s="315">
        <v>0</v>
      </c>
      <c r="U21" s="315">
        <v>0</v>
      </c>
      <c r="V21" s="315">
        <v>0</v>
      </c>
      <c r="W21" s="315">
        <v>0</v>
      </c>
      <c r="X21" s="315">
        <v>2520</v>
      </c>
      <c r="Y21" s="315">
        <v>336</v>
      </c>
      <c r="Z21" s="307">
        <v>255</v>
      </c>
      <c r="AA21" s="315">
        <v>0</v>
      </c>
      <c r="AB21" s="315">
        <v>0</v>
      </c>
    </row>
    <row r="22" spans="1:28" ht="15" customHeight="1">
      <c r="A22" s="881"/>
      <c r="B22" s="632" t="s">
        <v>63</v>
      </c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4"/>
      <c r="N22" s="634"/>
      <c r="O22" s="634"/>
      <c r="P22" s="634"/>
      <c r="Q22" s="635"/>
      <c r="R22" s="315">
        <v>0</v>
      </c>
      <c r="S22" s="315">
        <v>0</v>
      </c>
      <c r="T22" s="315">
        <v>0</v>
      </c>
      <c r="U22" s="315">
        <v>0</v>
      </c>
      <c r="V22" s="315">
        <v>0</v>
      </c>
      <c r="W22" s="315">
        <v>0</v>
      </c>
      <c r="X22" s="315">
        <f>SUM(X21/X20)</f>
        <v>450.00000000000006</v>
      </c>
      <c r="Y22" s="315">
        <f>SUM(Y21/Y20)</f>
        <v>175</v>
      </c>
      <c r="Z22" s="637">
        <f>SUM(Z21/Z20)</f>
        <v>110.86956521739131</v>
      </c>
      <c r="AA22" s="638">
        <v>0</v>
      </c>
      <c r="AB22" s="638">
        <v>0</v>
      </c>
    </row>
    <row r="23" spans="1:28" ht="15" customHeight="1">
      <c r="A23" s="882"/>
      <c r="B23" s="632" t="s">
        <v>62</v>
      </c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4"/>
      <c r="N23" s="634"/>
      <c r="O23" s="634"/>
      <c r="P23" s="634"/>
      <c r="Q23" s="635"/>
      <c r="R23" s="315">
        <v>0</v>
      </c>
      <c r="S23" s="315">
        <v>0</v>
      </c>
      <c r="T23" s="315">
        <v>0</v>
      </c>
      <c r="U23" s="315">
        <v>0</v>
      </c>
      <c r="V23" s="315">
        <v>0</v>
      </c>
      <c r="W23" s="315">
        <v>0</v>
      </c>
      <c r="X23" s="315">
        <v>2</v>
      </c>
      <c r="Y23" s="315">
        <v>1</v>
      </c>
      <c r="Z23" s="315">
        <v>1</v>
      </c>
      <c r="AA23" s="315">
        <v>0</v>
      </c>
      <c r="AB23" s="315">
        <v>0</v>
      </c>
    </row>
    <row r="24" spans="1:28" ht="15" customHeight="1">
      <c r="A24" s="880" t="s">
        <v>93</v>
      </c>
      <c r="B24" s="632" t="s">
        <v>3</v>
      </c>
      <c r="C24" s="637">
        <v>18.2</v>
      </c>
      <c r="D24" s="637">
        <v>45.1</v>
      </c>
      <c r="E24" s="637">
        <v>55.25</v>
      </c>
      <c r="F24" s="637">
        <v>36.45</v>
      </c>
      <c r="G24" s="637">
        <v>8.79</v>
      </c>
      <c r="H24" s="637">
        <v>19.45</v>
      </c>
      <c r="I24" s="637">
        <v>30.65</v>
      </c>
      <c r="J24" s="637">
        <v>29.25</v>
      </c>
      <c r="K24" s="637">
        <v>13.6</v>
      </c>
      <c r="L24" s="637">
        <v>14.75</v>
      </c>
      <c r="M24" s="637">
        <v>24.7</v>
      </c>
      <c r="N24" s="637">
        <v>17.25</v>
      </c>
      <c r="O24" s="637">
        <v>10.08</v>
      </c>
      <c r="P24" s="637">
        <v>4</v>
      </c>
      <c r="Q24" s="639">
        <v>5</v>
      </c>
      <c r="R24" s="639">
        <v>2.5</v>
      </c>
      <c r="S24" s="639">
        <v>1.18</v>
      </c>
      <c r="T24" s="639">
        <v>1.5</v>
      </c>
      <c r="U24" s="639">
        <v>1.25</v>
      </c>
      <c r="V24" s="639">
        <v>8.12</v>
      </c>
      <c r="W24" s="639">
        <v>7.4</v>
      </c>
      <c r="X24" s="639">
        <v>1.81</v>
      </c>
      <c r="Y24" s="639">
        <v>10.59</v>
      </c>
      <c r="Z24" s="307">
        <v>5.21</v>
      </c>
      <c r="AA24" s="307">
        <v>8.34</v>
      </c>
      <c r="AB24" s="307">
        <v>14.16</v>
      </c>
    </row>
    <row r="25" spans="1:28" ht="15" customHeight="1">
      <c r="A25" s="881"/>
      <c r="B25" s="632" t="s">
        <v>5</v>
      </c>
      <c r="C25" s="637">
        <v>18.2</v>
      </c>
      <c r="D25" s="637">
        <v>42.1</v>
      </c>
      <c r="E25" s="637">
        <v>55.25</v>
      </c>
      <c r="F25" s="637">
        <v>31.75</v>
      </c>
      <c r="G25" s="637">
        <v>3.54</v>
      </c>
      <c r="H25" s="637">
        <v>19.45</v>
      </c>
      <c r="I25" s="637">
        <v>29.65</v>
      </c>
      <c r="J25" s="637">
        <v>22.42</v>
      </c>
      <c r="K25" s="637">
        <v>13.6</v>
      </c>
      <c r="L25" s="637">
        <v>14.75</v>
      </c>
      <c r="M25" s="637">
        <v>24.7</v>
      </c>
      <c r="N25" s="637">
        <v>17.25</v>
      </c>
      <c r="O25" s="637">
        <v>10</v>
      </c>
      <c r="P25" s="637">
        <v>4</v>
      </c>
      <c r="Q25" s="639">
        <v>5</v>
      </c>
      <c r="R25" s="639">
        <v>2.5</v>
      </c>
      <c r="S25" s="639">
        <v>1.18</v>
      </c>
      <c r="T25" s="639">
        <v>1.5</v>
      </c>
      <c r="U25" s="639">
        <v>1.25</v>
      </c>
      <c r="V25" s="639">
        <v>8.12</v>
      </c>
      <c r="W25" s="639">
        <v>7.4</v>
      </c>
      <c r="X25" s="639">
        <v>1.81</v>
      </c>
      <c r="Y25" s="639">
        <v>10.59</v>
      </c>
      <c r="Z25" s="307">
        <v>5.21</v>
      </c>
      <c r="AA25" s="307">
        <v>8.34</v>
      </c>
      <c r="AB25" s="307">
        <v>8.89</v>
      </c>
    </row>
    <row r="26" spans="1:28" ht="15" customHeight="1">
      <c r="A26" s="881"/>
      <c r="B26" s="632" t="s">
        <v>67</v>
      </c>
      <c r="C26" s="638">
        <v>15082</v>
      </c>
      <c r="D26" s="638">
        <v>32495</v>
      </c>
      <c r="E26" s="638">
        <v>23201</v>
      </c>
      <c r="F26" s="638">
        <v>12984</v>
      </c>
      <c r="G26" s="638">
        <v>1210</v>
      </c>
      <c r="H26" s="638">
        <v>11253</v>
      </c>
      <c r="I26" s="638">
        <v>21272</v>
      </c>
      <c r="J26" s="638">
        <v>11472</v>
      </c>
      <c r="K26" s="638">
        <v>5646</v>
      </c>
      <c r="L26" s="638">
        <v>11509</v>
      </c>
      <c r="M26" s="637">
        <v>14820</v>
      </c>
      <c r="N26" s="637">
        <v>10584</v>
      </c>
      <c r="O26" s="637">
        <v>7867</v>
      </c>
      <c r="P26" s="637">
        <v>3576</v>
      </c>
      <c r="Q26" s="639">
        <v>2100</v>
      </c>
      <c r="R26" s="639">
        <v>1826</v>
      </c>
      <c r="S26" s="639">
        <v>857</v>
      </c>
      <c r="T26" s="639">
        <v>2000</v>
      </c>
      <c r="U26" s="639">
        <v>639.22</v>
      </c>
      <c r="V26" s="639">
        <v>7162</v>
      </c>
      <c r="W26" s="639">
        <v>7347.93</v>
      </c>
      <c r="X26" s="639">
        <v>1850</v>
      </c>
      <c r="Y26" s="639">
        <v>14159</v>
      </c>
      <c r="Z26" s="307">
        <v>7331</v>
      </c>
      <c r="AA26" s="307">
        <v>10617</v>
      </c>
      <c r="AB26" s="307">
        <v>9700</v>
      </c>
    </row>
    <row r="27" spans="1:28" ht="15" customHeight="1">
      <c r="A27" s="881"/>
      <c r="B27" s="632" t="s">
        <v>63</v>
      </c>
      <c r="C27" s="637">
        <f>SUM(C26/C25)</f>
        <v>828.6813186813187</v>
      </c>
      <c r="D27" s="637">
        <f aca="true" t="shared" si="7" ref="D27:K27">SUM(D26/D25)</f>
        <v>771.8527315914489</v>
      </c>
      <c r="E27" s="637">
        <f t="shared" si="7"/>
        <v>419.92760180995475</v>
      </c>
      <c r="F27" s="637">
        <f t="shared" si="7"/>
        <v>408.9448818897638</v>
      </c>
      <c r="G27" s="637">
        <f t="shared" si="7"/>
        <v>341.80790960451975</v>
      </c>
      <c r="H27" s="637">
        <f t="shared" si="7"/>
        <v>578.560411311054</v>
      </c>
      <c r="I27" s="637">
        <f t="shared" si="7"/>
        <v>717.4367622259697</v>
      </c>
      <c r="J27" s="637">
        <f t="shared" si="7"/>
        <v>511.685994647636</v>
      </c>
      <c r="K27" s="637">
        <f t="shared" si="7"/>
        <v>415.14705882352945</v>
      </c>
      <c r="L27" s="637">
        <v>677</v>
      </c>
      <c r="M27" s="637">
        <f>SUM(M26/M25)</f>
        <v>600</v>
      </c>
      <c r="N27" s="637">
        <f aca="true" t="shared" si="8" ref="N27:T27">SUM(N26/N25)</f>
        <v>613.5652173913044</v>
      </c>
      <c r="O27" s="637">
        <f t="shared" si="8"/>
        <v>786.7</v>
      </c>
      <c r="P27" s="637">
        <f t="shared" si="8"/>
        <v>894</v>
      </c>
      <c r="Q27" s="637">
        <f t="shared" si="8"/>
        <v>420</v>
      </c>
      <c r="R27" s="637">
        <f t="shared" si="8"/>
        <v>730.4</v>
      </c>
      <c r="S27" s="637">
        <f t="shared" si="8"/>
        <v>726.271186440678</v>
      </c>
      <c r="T27" s="637">
        <f t="shared" si="8"/>
        <v>1333.3333333333333</v>
      </c>
      <c r="U27" s="637">
        <f aca="true" t="shared" si="9" ref="U27:Z27">SUM(U26/U25)</f>
        <v>511.37600000000003</v>
      </c>
      <c r="V27" s="637">
        <f t="shared" si="9"/>
        <v>882.0197044334976</v>
      </c>
      <c r="W27" s="637">
        <f t="shared" si="9"/>
        <v>992.9635135135135</v>
      </c>
      <c r="X27" s="637">
        <f t="shared" si="9"/>
        <v>1022.0994475138122</v>
      </c>
      <c r="Y27" s="637">
        <f t="shared" si="9"/>
        <v>1337.0160528800754</v>
      </c>
      <c r="Z27" s="637">
        <f t="shared" si="9"/>
        <v>1407.101727447217</v>
      </c>
      <c r="AA27" s="637">
        <f>SUM(AA26/AA25)</f>
        <v>1273.021582733813</v>
      </c>
      <c r="AB27" s="637">
        <f>SUM(AB26/AB25)</f>
        <v>1091.1136107986501</v>
      </c>
    </row>
    <row r="28" spans="1:28" ht="15" customHeight="1">
      <c r="A28" s="882"/>
      <c r="B28" s="632" t="s">
        <v>62</v>
      </c>
      <c r="C28" s="640">
        <v>13</v>
      </c>
      <c r="D28" s="640">
        <v>32</v>
      </c>
      <c r="E28" s="640">
        <v>25</v>
      </c>
      <c r="F28" s="640">
        <v>23</v>
      </c>
      <c r="G28" s="640">
        <v>8</v>
      </c>
      <c r="H28" s="640">
        <v>14</v>
      </c>
      <c r="I28" s="640">
        <v>17</v>
      </c>
      <c r="J28" s="640">
        <v>16</v>
      </c>
      <c r="K28" s="640">
        <v>8</v>
      </c>
      <c r="L28" s="640">
        <v>6</v>
      </c>
      <c r="M28" s="638">
        <v>12</v>
      </c>
      <c r="N28" s="638">
        <v>10</v>
      </c>
      <c r="O28" s="638">
        <v>9</v>
      </c>
      <c r="P28" s="638">
        <v>3</v>
      </c>
      <c r="Q28" s="315">
        <v>5</v>
      </c>
      <c r="R28" s="315">
        <v>2</v>
      </c>
      <c r="S28" s="315">
        <v>1</v>
      </c>
      <c r="T28" s="315">
        <v>1</v>
      </c>
      <c r="U28" s="315">
        <v>4</v>
      </c>
      <c r="V28" s="315">
        <v>3</v>
      </c>
      <c r="W28" s="315">
        <v>3</v>
      </c>
      <c r="X28" s="315">
        <v>3</v>
      </c>
      <c r="Y28" s="315">
        <v>4</v>
      </c>
      <c r="Z28" s="315">
        <v>3</v>
      </c>
      <c r="AA28" s="315">
        <v>4</v>
      </c>
      <c r="AB28" s="315">
        <v>8</v>
      </c>
    </row>
    <row r="29" spans="1:28" ht="15" customHeight="1">
      <c r="A29" s="880" t="s">
        <v>337</v>
      </c>
      <c r="B29" s="632" t="s">
        <v>3</v>
      </c>
      <c r="C29" s="641">
        <v>78.25</v>
      </c>
      <c r="D29" s="641">
        <v>67.25</v>
      </c>
      <c r="E29" s="641">
        <v>63.15</v>
      </c>
      <c r="F29" s="641">
        <v>56</v>
      </c>
      <c r="G29" s="641">
        <v>35.85</v>
      </c>
      <c r="H29" s="641">
        <v>23</v>
      </c>
      <c r="I29" s="641">
        <v>4.5</v>
      </c>
      <c r="J29" s="641">
        <v>3</v>
      </c>
      <c r="K29" s="641">
        <v>1.71</v>
      </c>
      <c r="L29" s="641">
        <v>1.6</v>
      </c>
      <c r="M29" s="642"/>
      <c r="N29" s="642">
        <v>1</v>
      </c>
      <c r="O29" s="637"/>
      <c r="P29" s="637"/>
      <c r="Q29" s="636"/>
      <c r="R29" s="315">
        <v>0</v>
      </c>
      <c r="S29" s="315">
        <v>0</v>
      </c>
      <c r="T29" s="636">
        <v>21.7</v>
      </c>
      <c r="U29" s="636">
        <v>1.5</v>
      </c>
      <c r="V29" s="315">
        <v>0</v>
      </c>
      <c r="W29" s="315">
        <v>0</v>
      </c>
      <c r="X29" s="315">
        <v>0</v>
      </c>
      <c r="Y29" s="315">
        <v>0</v>
      </c>
      <c r="Z29" s="315">
        <v>0</v>
      </c>
      <c r="AA29" s="315">
        <v>0</v>
      </c>
      <c r="AB29" s="315">
        <v>0</v>
      </c>
    </row>
    <row r="30" spans="1:28" ht="15" customHeight="1">
      <c r="A30" s="881"/>
      <c r="B30" s="632" t="s">
        <v>5</v>
      </c>
      <c r="C30" s="641">
        <v>77.5</v>
      </c>
      <c r="D30" s="641">
        <v>67.25</v>
      </c>
      <c r="E30" s="641">
        <v>63.15</v>
      </c>
      <c r="F30" s="641">
        <v>52</v>
      </c>
      <c r="G30" s="641">
        <v>30.45</v>
      </c>
      <c r="H30" s="641">
        <v>23</v>
      </c>
      <c r="I30" s="641">
        <v>4.5</v>
      </c>
      <c r="J30" s="641">
        <v>3</v>
      </c>
      <c r="K30" s="641">
        <v>1.71</v>
      </c>
      <c r="L30" s="641">
        <v>1.6</v>
      </c>
      <c r="M30" s="642"/>
      <c r="N30" s="642">
        <v>1</v>
      </c>
      <c r="O30" s="637"/>
      <c r="P30" s="637"/>
      <c r="Q30" s="636"/>
      <c r="R30" s="315">
        <v>0</v>
      </c>
      <c r="S30" s="315">
        <v>0</v>
      </c>
      <c r="T30" s="636">
        <v>21.7</v>
      </c>
      <c r="U30" s="636">
        <v>1.5</v>
      </c>
      <c r="V30" s="315">
        <v>0</v>
      </c>
      <c r="W30" s="315">
        <v>0</v>
      </c>
      <c r="X30" s="315">
        <v>0</v>
      </c>
      <c r="Y30" s="315">
        <v>0</v>
      </c>
      <c r="Z30" s="315">
        <v>0</v>
      </c>
      <c r="AA30" s="315">
        <v>0</v>
      </c>
      <c r="AB30" s="315">
        <v>0</v>
      </c>
    </row>
    <row r="31" spans="1:28" ht="15" customHeight="1">
      <c r="A31" s="881"/>
      <c r="B31" s="632" t="s">
        <v>67</v>
      </c>
      <c r="C31" s="643">
        <v>43972</v>
      </c>
      <c r="D31" s="643">
        <v>42426</v>
      </c>
      <c r="E31" s="643">
        <v>33846</v>
      </c>
      <c r="F31" s="643">
        <v>8883</v>
      </c>
      <c r="G31" s="643">
        <v>11137</v>
      </c>
      <c r="H31" s="643">
        <v>15110</v>
      </c>
      <c r="I31" s="643">
        <v>2148</v>
      </c>
      <c r="J31" s="643">
        <v>1200</v>
      </c>
      <c r="K31" s="643">
        <v>886</v>
      </c>
      <c r="L31" s="643">
        <v>1082</v>
      </c>
      <c r="M31" s="642"/>
      <c r="N31" s="642">
        <v>350</v>
      </c>
      <c r="O31" s="637"/>
      <c r="P31" s="637"/>
      <c r="Q31" s="636"/>
      <c r="R31" s="315">
        <v>0</v>
      </c>
      <c r="S31" s="315">
        <v>0</v>
      </c>
      <c r="T31" s="636">
        <v>4030.03</v>
      </c>
      <c r="U31" s="636">
        <v>2000</v>
      </c>
      <c r="V31" s="315">
        <v>0</v>
      </c>
      <c r="W31" s="315">
        <v>0</v>
      </c>
      <c r="X31" s="315">
        <v>0</v>
      </c>
      <c r="Y31" s="315">
        <v>0</v>
      </c>
      <c r="Z31" s="315">
        <v>0</v>
      </c>
      <c r="AA31" s="315">
        <v>0</v>
      </c>
      <c r="AB31" s="315">
        <v>0</v>
      </c>
    </row>
    <row r="32" spans="1:28" ht="15" customHeight="1">
      <c r="A32" s="881"/>
      <c r="B32" s="632" t="s">
        <v>63</v>
      </c>
      <c r="C32" s="642">
        <f aca="true" t="shared" si="10" ref="C32:N32">SUM(C31/C30)</f>
        <v>567.3806451612903</v>
      </c>
      <c r="D32" s="642">
        <f t="shared" si="10"/>
        <v>630.8698884758364</v>
      </c>
      <c r="E32" s="642">
        <f t="shared" si="10"/>
        <v>535.9619952494062</v>
      </c>
      <c r="F32" s="642">
        <f t="shared" si="10"/>
        <v>170.82692307692307</v>
      </c>
      <c r="G32" s="642">
        <f t="shared" si="10"/>
        <v>365.7471264367816</v>
      </c>
      <c r="H32" s="642">
        <f t="shared" si="10"/>
        <v>656.9565217391304</v>
      </c>
      <c r="I32" s="642">
        <f t="shared" si="10"/>
        <v>477.3333333333333</v>
      </c>
      <c r="J32" s="642">
        <f t="shared" si="10"/>
        <v>400</v>
      </c>
      <c r="K32" s="642">
        <f t="shared" si="10"/>
        <v>518.1286549707603</v>
      </c>
      <c r="L32" s="642">
        <f t="shared" si="10"/>
        <v>676.25</v>
      </c>
      <c r="M32" s="642"/>
      <c r="N32" s="642">
        <f t="shared" si="10"/>
        <v>350</v>
      </c>
      <c r="O32" s="637"/>
      <c r="P32" s="637"/>
      <c r="Q32" s="636"/>
      <c r="R32" s="315">
        <v>0</v>
      </c>
      <c r="S32" s="315">
        <v>0</v>
      </c>
      <c r="T32" s="637">
        <f>SUM(T31/T30)</f>
        <v>185.715668202765</v>
      </c>
      <c r="U32" s="637">
        <f>SUM(U31/U30)</f>
        <v>1333.3333333333333</v>
      </c>
      <c r="V32" s="315">
        <v>0</v>
      </c>
      <c r="W32" s="315">
        <v>0</v>
      </c>
      <c r="X32" s="315">
        <v>0</v>
      </c>
      <c r="Y32" s="315">
        <v>0</v>
      </c>
      <c r="Z32" s="315">
        <v>0</v>
      </c>
      <c r="AA32" s="638">
        <v>0</v>
      </c>
      <c r="AB32" s="638">
        <v>0</v>
      </c>
    </row>
    <row r="33" spans="1:28" ht="15" customHeight="1">
      <c r="A33" s="882"/>
      <c r="B33" s="632" t="s">
        <v>62</v>
      </c>
      <c r="C33" s="641">
        <v>29</v>
      </c>
      <c r="D33" s="641">
        <v>28</v>
      </c>
      <c r="E33" s="641">
        <v>42</v>
      </c>
      <c r="F33" s="641">
        <v>26</v>
      </c>
      <c r="G33" s="641">
        <v>18</v>
      </c>
      <c r="H33" s="641">
        <v>7</v>
      </c>
      <c r="I33" s="641">
        <v>3</v>
      </c>
      <c r="J33" s="641">
        <v>2</v>
      </c>
      <c r="K33" s="641">
        <v>2</v>
      </c>
      <c r="L33" s="641">
        <v>2</v>
      </c>
      <c r="M33" s="642"/>
      <c r="N33" s="644">
        <v>3</v>
      </c>
      <c r="O33" s="638"/>
      <c r="P33" s="638"/>
      <c r="Q33" s="315"/>
      <c r="R33" s="315">
        <v>0</v>
      </c>
      <c r="S33" s="315">
        <v>0</v>
      </c>
      <c r="T33" s="315">
        <v>1</v>
      </c>
      <c r="U33" s="315">
        <v>1</v>
      </c>
      <c r="V33" s="315">
        <v>0</v>
      </c>
      <c r="W33" s="315">
        <v>0</v>
      </c>
      <c r="X33" s="315">
        <v>0</v>
      </c>
      <c r="Y33" s="315">
        <v>0</v>
      </c>
      <c r="Z33" s="315">
        <v>0</v>
      </c>
      <c r="AA33" s="315">
        <v>0</v>
      </c>
      <c r="AB33" s="315">
        <v>0</v>
      </c>
    </row>
    <row r="34" spans="1:28" ht="15" customHeight="1">
      <c r="A34" s="880" t="s">
        <v>23</v>
      </c>
      <c r="B34" s="632" t="s">
        <v>3</v>
      </c>
      <c r="C34" s="637">
        <v>595</v>
      </c>
      <c r="D34" s="637">
        <v>619</v>
      </c>
      <c r="E34" s="637">
        <v>679.5</v>
      </c>
      <c r="F34" s="637">
        <v>430</v>
      </c>
      <c r="G34" s="637">
        <v>407</v>
      </c>
      <c r="H34" s="637">
        <v>453.5</v>
      </c>
      <c r="I34" s="637">
        <v>439</v>
      </c>
      <c r="J34" s="637">
        <v>429.35</v>
      </c>
      <c r="K34" s="637">
        <v>450.47</v>
      </c>
      <c r="L34" s="637">
        <v>507.67</v>
      </c>
      <c r="M34" s="637">
        <v>413.8</v>
      </c>
      <c r="N34" s="637">
        <v>282</v>
      </c>
      <c r="O34" s="637">
        <v>306.22</v>
      </c>
      <c r="P34" s="637">
        <v>296</v>
      </c>
      <c r="Q34" s="639">
        <v>388.17</v>
      </c>
      <c r="R34" s="639">
        <v>276.5</v>
      </c>
      <c r="S34" s="639">
        <v>221</v>
      </c>
      <c r="T34" s="639">
        <v>180</v>
      </c>
      <c r="U34" s="639">
        <v>141.68</v>
      </c>
      <c r="V34" s="636">
        <v>189</v>
      </c>
      <c r="W34" s="636">
        <v>149.5</v>
      </c>
      <c r="X34" s="636">
        <v>95.5</v>
      </c>
      <c r="Y34" s="636">
        <v>110.12</v>
      </c>
      <c r="Z34" s="307">
        <v>109.08</v>
      </c>
      <c r="AA34" s="307">
        <v>117.33</v>
      </c>
      <c r="AB34" s="307">
        <v>102.6</v>
      </c>
    </row>
    <row r="35" spans="1:28" ht="15" customHeight="1">
      <c r="A35" s="881"/>
      <c r="B35" s="632" t="s">
        <v>5</v>
      </c>
      <c r="C35" s="637">
        <v>595</v>
      </c>
      <c r="D35" s="637">
        <v>606</v>
      </c>
      <c r="E35" s="637">
        <v>679.5</v>
      </c>
      <c r="F35" s="637">
        <v>424</v>
      </c>
      <c r="G35" s="637">
        <v>407</v>
      </c>
      <c r="H35" s="637">
        <v>453.5</v>
      </c>
      <c r="I35" s="637">
        <v>439</v>
      </c>
      <c r="J35" s="637">
        <v>429.35</v>
      </c>
      <c r="K35" s="637">
        <v>450.47</v>
      </c>
      <c r="L35" s="637">
        <v>507.67</v>
      </c>
      <c r="M35" s="637">
        <v>413.8</v>
      </c>
      <c r="N35" s="637">
        <v>282</v>
      </c>
      <c r="O35" s="637">
        <v>306</v>
      </c>
      <c r="P35" s="637">
        <v>296</v>
      </c>
      <c r="Q35" s="639">
        <v>388.17</v>
      </c>
      <c r="R35" s="639">
        <v>271.5</v>
      </c>
      <c r="S35" s="639">
        <v>218</v>
      </c>
      <c r="T35" s="639">
        <v>180</v>
      </c>
      <c r="U35" s="639">
        <v>141.68</v>
      </c>
      <c r="V35" s="636">
        <v>180</v>
      </c>
      <c r="W35" s="636">
        <v>149.5</v>
      </c>
      <c r="X35" s="636">
        <v>80.59</v>
      </c>
      <c r="Y35" s="636">
        <v>110.12</v>
      </c>
      <c r="Z35" s="307">
        <v>109.08</v>
      </c>
      <c r="AA35" s="307">
        <v>111.33</v>
      </c>
      <c r="AB35" s="307">
        <v>101.4</v>
      </c>
    </row>
    <row r="36" spans="1:28" ht="15" customHeight="1">
      <c r="A36" s="881"/>
      <c r="B36" s="632" t="s">
        <v>67</v>
      </c>
      <c r="C36" s="638">
        <v>395675</v>
      </c>
      <c r="D36" s="638">
        <v>381780</v>
      </c>
      <c r="E36" s="638">
        <v>366340</v>
      </c>
      <c r="F36" s="638">
        <v>122960</v>
      </c>
      <c r="G36" s="638">
        <v>192104</v>
      </c>
      <c r="H36" s="638">
        <v>349489</v>
      </c>
      <c r="I36" s="638">
        <v>359488</v>
      </c>
      <c r="J36" s="638">
        <v>276875</v>
      </c>
      <c r="K36" s="638">
        <v>347841</v>
      </c>
      <c r="L36" s="638">
        <v>339000</v>
      </c>
      <c r="M36" s="637">
        <v>270146</v>
      </c>
      <c r="N36" s="637">
        <v>197416</v>
      </c>
      <c r="O36" s="637">
        <v>240733</v>
      </c>
      <c r="P36" s="637">
        <v>264635</v>
      </c>
      <c r="Q36" s="639">
        <v>353542</v>
      </c>
      <c r="R36" s="639">
        <v>180774</v>
      </c>
      <c r="S36" s="639">
        <v>189531</v>
      </c>
      <c r="T36" s="639">
        <v>154570</v>
      </c>
      <c r="U36" s="639">
        <v>134400</v>
      </c>
      <c r="V36" s="636">
        <v>183457</v>
      </c>
      <c r="W36" s="636">
        <v>131290.54</v>
      </c>
      <c r="X36" s="636">
        <v>58145</v>
      </c>
      <c r="Y36" s="636">
        <v>129761</v>
      </c>
      <c r="Z36" s="307">
        <v>117153</v>
      </c>
      <c r="AA36" s="307">
        <v>130655</v>
      </c>
      <c r="AB36" s="307">
        <v>138376</v>
      </c>
    </row>
    <row r="37" spans="1:28" ht="15" customHeight="1">
      <c r="A37" s="881"/>
      <c r="B37" s="632" t="s">
        <v>128</v>
      </c>
      <c r="C37" s="642">
        <f>SUM(C36/C35)</f>
        <v>665</v>
      </c>
      <c r="D37" s="642">
        <f aca="true" t="shared" si="11" ref="D37:L37">SUM(D36/D35)</f>
        <v>630</v>
      </c>
      <c r="E37" s="642">
        <f t="shared" si="11"/>
        <v>539.1317144959529</v>
      </c>
      <c r="F37" s="642">
        <f t="shared" si="11"/>
        <v>290</v>
      </c>
      <c r="G37" s="642">
        <f t="shared" si="11"/>
        <v>472</v>
      </c>
      <c r="H37" s="642">
        <f t="shared" si="11"/>
        <v>770.6482910694598</v>
      </c>
      <c r="I37" s="642">
        <f t="shared" si="11"/>
        <v>818.879271070615</v>
      </c>
      <c r="J37" s="642">
        <f t="shared" si="11"/>
        <v>644.8701525561895</v>
      </c>
      <c r="K37" s="642">
        <f t="shared" si="11"/>
        <v>772.1735076697671</v>
      </c>
      <c r="L37" s="642">
        <f t="shared" si="11"/>
        <v>667.756613548171</v>
      </c>
      <c r="M37" s="637">
        <f>SUM(M36/M35)</f>
        <v>652.8419526341228</v>
      </c>
      <c r="N37" s="637">
        <f aca="true" t="shared" si="12" ref="N37:T37">SUM(N36/N35)</f>
        <v>700.0567375886525</v>
      </c>
      <c r="O37" s="637">
        <f t="shared" si="12"/>
        <v>786.7091503267974</v>
      </c>
      <c r="P37" s="637">
        <f t="shared" si="12"/>
        <v>894.0371621621622</v>
      </c>
      <c r="Q37" s="637">
        <f t="shared" si="12"/>
        <v>910.7916634464281</v>
      </c>
      <c r="R37" s="637">
        <f t="shared" si="12"/>
        <v>665.8342541436464</v>
      </c>
      <c r="S37" s="637">
        <f t="shared" si="12"/>
        <v>869.4082568807339</v>
      </c>
      <c r="T37" s="637">
        <f t="shared" si="12"/>
        <v>858.7222222222222</v>
      </c>
      <c r="U37" s="637">
        <f aca="true" t="shared" si="13" ref="U37:Z37">SUM(U36/U35)</f>
        <v>948.6166007905138</v>
      </c>
      <c r="V37" s="637">
        <f t="shared" si="13"/>
        <v>1019.2055555555555</v>
      </c>
      <c r="W37" s="637">
        <f t="shared" si="13"/>
        <v>878.1975919732442</v>
      </c>
      <c r="X37" s="637">
        <f t="shared" si="13"/>
        <v>721.4915001861273</v>
      </c>
      <c r="Y37" s="637">
        <f t="shared" si="13"/>
        <v>1178.3599709407918</v>
      </c>
      <c r="Z37" s="637">
        <f t="shared" si="13"/>
        <v>1074.009900990099</v>
      </c>
      <c r="AA37" s="637">
        <f>SUM(AA36/AA35)</f>
        <v>1173.5830414084255</v>
      </c>
      <c r="AB37" s="637">
        <f>SUM(AB36/AB35)</f>
        <v>1364.65483234714</v>
      </c>
    </row>
    <row r="38" spans="1:28" ht="15" customHeight="1">
      <c r="A38" s="882"/>
      <c r="B38" s="632" t="s">
        <v>62</v>
      </c>
      <c r="C38" s="640">
        <v>255</v>
      </c>
      <c r="D38" s="640">
        <v>308</v>
      </c>
      <c r="E38" s="640">
        <v>413</v>
      </c>
      <c r="F38" s="640">
        <v>260</v>
      </c>
      <c r="G38" s="640">
        <v>209</v>
      </c>
      <c r="H38" s="640">
        <v>250</v>
      </c>
      <c r="I38" s="640">
        <v>261</v>
      </c>
      <c r="J38" s="640">
        <v>218</v>
      </c>
      <c r="K38" s="640">
        <v>214</v>
      </c>
      <c r="L38" s="640">
        <v>178</v>
      </c>
      <c r="M38" s="638">
        <v>191</v>
      </c>
      <c r="N38" s="638">
        <v>160</v>
      </c>
      <c r="O38" s="638">
        <v>137</v>
      </c>
      <c r="P38" s="638">
        <v>149</v>
      </c>
      <c r="Q38" s="645">
        <v>158</v>
      </c>
      <c r="R38" s="645">
        <v>142</v>
      </c>
      <c r="S38" s="645">
        <v>118</v>
      </c>
      <c r="T38" s="645">
        <v>112</v>
      </c>
      <c r="U38" s="645">
        <v>93</v>
      </c>
      <c r="V38" s="315">
        <v>107</v>
      </c>
      <c r="W38" s="315">
        <v>105</v>
      </c>
      <c r="X38" s="315">
        <v>71</v>
      </c>
      <c r="Y38" s="315">
        <v>71</v>
      </c>
      <c r="Z38" s="315">
        <v>69</v>
      </c>
      <c r="AA38" s="315">
        <v>65</v>
      </c>
      <c r="AB38" s="315">
        <v>58</v>
      </c>
    </row>
    <row r="39" spans="1:16" ht="15.75">
      <c r="A39" s="646" t="s">
        <v>90</v>
      </c>
      <c r="B39" s="647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197"/>
    </row>
    <row r="40" spans="1:28" ht="14.25" customHeight="1">
      <c r="A40" s="814" t="s">
        <v>280</v>
      </c>
      <c r="B40" s="814"/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  <c r="Y40" s="814"/>
      <c r="Z40" s="814"/>
      <c r="AA40" s="814"/>
      <c r="AB40" s="814"/>
    </row>
    <row r="41" spans="1:2" ht="15">
      <c r="A41" s="823"/>
      <c r="B41" s="823"/>
    </row>
    <row r="43" ht="15">
      <c r="N43" s="166" t="s">
        <v>112</v>
      </c>
    </row>
  </sheetData>
  <sheetProtection/>
  <mergeCells count="13">
    <mergeCell ref="A9:A13"/>
    <mergeCell ref="A14:A18"/>
    <mergeCell ref="A19:A23"/>
    <mergeCell ref="A24:A28"/>
    <mergeCell ref="A29:A33"/>
    <mergeCell ref="A34:A38"/>
    <mergeCell ref="A41:B41"/>
    <mergeCell ref="A7:V7"/>
    <mergeCell ref="A3:Z3"/>
    <mergeCell ref="A4:AB4"/>
    <mergeCell ref="A5:AB5"/>
    <mergeCell ref="A6:AB6"/>
    <mergeCell ref="A40:AB40"/>
  </mergeCells>
  <printOptions horizontalCentered="1" verticalCentered="1"/>
  <pageMargins left="0" right="0" top="0" bottom="0.7874015748031497" header="0" footer="0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9"/>
  <sheetViews>
    <sheetView zoomScale="80" zoomScaleNormal="80" zoomScalePageLayoutView="0" workbookViewId="0" topLeftCell="A28">
      <selection activeCell="Z19" sqref="Z19:Z23"/>
    </sheetView>
  </sheetViews>
  <sheetFormatPr defaultColWidth="11.421875" defaultRowHeight="12.75"/>
  <cols>
    <col min="1" max="1" width="22.7109375" style="0" customWidth="1"/>
    <col min="2" max="2" width="22.00390625" style="0" customWidth="1"/>
    <col min="3" max="3" width="13.421875" style="0" hidden="1" customWidth="1"/>
    <col min="4" max="5" width="12.8515625" style="0" hidden="1" customWidth="1"/>
    <col min="6" max="6" width="14.57421875" style="0" hidden="1" customWidth="1"/>
    <col min="7" max="7" width="14.421875" style="0" hidden="1" customWidth="1"/>
    <col min="8" max="8" width="13.00390625" style="0" hidden="1" customWidth="1"/>
    <col min="9" max="9" width="13.8515625" style="0" hidden="1" customWidth="1"/>
    <col min="10" max="16" width="13.421875" style="0" hidden="1" customWidth="1"/>
    <col min="17" max="17" width="14.140625" style="0" hidden="1" customWidth="1"/>
    <col min="18" max="18" width="14.7109375" style="0" customWidth="1"/>
    <col min="19" max="19" width="15.8515625" style="0" customWidth="1"/>
    <col min="20" max="21" width="14.7109375" style="0" bestFit="1" customWidth="1"/>
    <col min="22" max="22" width="14.421875" style="0" customWidth="1"/>
    <col min="23" max="23" width="14.28125" style="0" customWidth="1"/>
    <col min="24" max="25" width="14.421875" style="0" customWidth="1"/>
    <col min="26" max="26" width="12.7109375" style="48" customWidth="1"/>
    <col min="27" max="27" width="12.140625" style="0" customWidth="1"/>
  </cols>
  <sheetData>
    <row r="1" spans="1:28" ht="12.7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333"/>
      <c r="AA1" s="290"/>
      <c r="AB1" s="290"/>
    </row>
    <row r="2" spans="1:28" ht="12.7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 t="s">
        <v>259</v>
      </c>
      <c r="X2" s="290"/>
      <c r="Y2" s="290"/>
      <c r="Z2" s="333"/>
      <c r="AA2" s="290"/>
      <c r="AB2" s="290"/>
    </row>
    <row r="3" spans="1:28" ht="12.7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333"/>
      <c r="AA3" s="290"/>
      <c r="AB3" s="290"/>
    </row>
    <row r="4" spans="1:28" ht="12.75">
      <c r="A4" s="845"/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290"/>
      <c r="AB4" s="290"/>
    </row>
    <row r="5" spans="1:28" ht="12.75">
      <c r="A5" s="860" t="s">
        <v>166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</row>
    <row r="6" spans="1:28" ht="12.75">
      <c r="A6" s="860" t="s">
        <v>203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</row>
    <row r="7" spans="1:28" ht="12.75">
      <c r="A7" s="860" t="s">
        <v>277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0"/>
      <c r="AB7" s="860"/>
    </row>
    <row r="8" spans="1:28" ht="25.5" customHeight="1">
      <c r="A8" s="382" t="s">
        <v>1</v>
      </c>
      <c r="B8" s="382" t="s">
        <v>111</v>
      </c>
      <c r="C8" s="382" t="s">
        <v>70</v>
      </c>
      <c r="D8" s="382" t="s">
        <v>71</v>
      </c>
      <c r="E8" s="382" t="s">
        <v>72</v>
      </c>
      <c r="F8" s="382" t="s">
        <v>73</v>
      </c>
      <c r="G8" s="382" t="s">
        <v>74</v>
      </c>
      <c r="H8" s="382" t="s">
        <v>75</v>
      </c>
      <c r="I8" s="382" t="s">
        <v>76</v>
      </c>
      <c r="J8" s="382" t="s">
        <v>55</v>
      </c>
      <c r="K8" s="382" t="s">
        <v>56</v>
      </c>
      <c r="L8" s="382" t="s">
        <v>57</v>
      </c>
      <c r="M8" s="382" t="s">
        <v>58</v>
      </c>
      <c r="N8" s="382" t="s">
        <v>59</v>
      </c>
      <c r="O8" s="382" t="s">
        <v>60</v>
      </c>
      <c r="P8" s="382" t="s">
        <v>49</v>
      </c>
      <c r="Q8" s="382" t="s">
        <v>121</v>
      </c>
      <c r="R8" s="382" t="s">
        <v>139</v>
      </c>
      <c r="S8" s="382" t="s">
        <v>301</v>
      </c>
      <c r="T8" s="382" t="s">
        <v>300</v>
      </c>
      <c r="U8" s="382" t="s">
        <v>302</v>
      </c>
      <c r="V8" s="382" t="s">
        <v>303</v>
      </c>
      <c r="W8" s="382" t="s">
        <v>304</v>
      </c>
      <c r="X8" s="382" t="s">
        <v>305</v>
      </c>
      <c r="Y8" s="382" t="s">
        <v>306</v>
      </c>
      <c r="Z8" s="382" t="s">
        <v>307</v>
      </c>
      <c r="AA8" s="382" t="s">
        <v>298</v>
      </c>
      <c r="AB8" s="384" t="s">
        <v>299</v>
      </c>
    </row>
    <row r="9" spans="1:28" s="12" customFormat="1" ht="12.75">
      <c r="A9" s="891" t="s">
        <v>27</v>
      </c>
      <c r="B9" s="503" t="s">
        <v>3</v>
      </c>
      <c r="C9" s="499">
        <f aca="true" t="shared" si="0" ref="C9:X9">SUM(C14+C19+C24+C29+C34+C39+C44+C49+C54+C59+C64)</f>
        <v>42662.9666666667</v>
      </c>
      <c r="D9" s="499">
        <f t="shared" si="0"/>
        <v>151512.683333333</v>
      </c>
      <c r="E9" s="499">
        <f t="shared" si="0"/>
        <v>173838.63999999998</v>
      </c>
      <c r="F9" s="499">
        <f t="shared" si="0"/>
        <v>54953.4166666667</v>
      </c>
      <c r="G9" s="499">
        <f t="shared" si="0"/>
        <v>57783.9166666667</v>
      </c>
      <c r="H9" s="499">
        <f t="shared" si="0"/>
        <v>107003.3</v>
      </c>
      <c r="I9" s="499">
        <f t="shared" si="0"/>
        <v>103666.253333333</v>
      </c>
      <c r="J9" s="499">
        <f t="shared" si="0"/>
        <v>126594.81333333299</v>
      </c>
      <c r="K9" s="499">
        <f t="shared" si="0"/>
        <v>124609.70999999999</v>
      </c>
      <c r="L9" s="499">
        <f t="shared" si="0"/>
        <v>123706.616666667</v>
      </c>
      <c r="M9" s="499">
        <f t="shared" si="0"/>
        <v>1171.76</v>
      </c>
      <c r="N9" s="499">
        <f t="shared" si="0"/>
        <v>1650.1399999999999</v>
      </c>
      <c r="O9" s="499">
        <f t="shared" si="0"/>
        <v>1717.45</v>
      </c>
      <c r="P9" s="499">
        <f t="shared" si="0"/>
        <v>1212.3799999999999</v>
      </c>
      <c r="Q9" s="499">
        <f t="shared" si="0"/>
        <v>1265.82</v>
      </c>
      <c r="R9" s="499">
        <f t="shared" si="0"/>
        <v>995.44</v>
      </c>
      <c r="S9" s="499">
        <f t="shared" si="0"/>
        <v>1066.8899999999999</v>
      </c>
      <c r="T9" s="499">
        <f t="shared" si="0"/>
        <v>583.33</v>
      </c>
      <c r="U9" s="499">
        <f t="shared" si="0"/>
        <v>468.49999999999994</v>
      </c>
      <c r="V9" s="499">
        <f t="shared" si="0"/>
        <v>492.38</v>
      </c>
      <c r="W9" s="499">
        <f t="shared" si="0"/>
        <v>196.49</v>
      </c>
      <c r="X9" s="499">
        <f t="shared" si="0"/>
        <v>294.9</v>
      </c>
      <c r="Y9" s="499">
        <f aca="true" t="shared" si="1" ref="Y9:Z11">SUM(Y14+Y19+Y24+Y29+Y34+Y39+Y44+Y49+Y54+Y59+Y64)</f>
        <v>432.29999999999995</v>
      </c>
      <c r="Z9" s="499">
        <f t="shared" si="1"/>
        <v>553.5400000000001</v>
      </c>
      <c r="AA9" s="499">
        <f aca="true" t="shared" si="2" ref="AA9:AB11">SUM(AA14+AA19+AA24+AA29+AA34+AA39+AA44+AA49+AA54+AA59+AA64)</f>
        <v>369.03</v>
      </c>
      <c r="AB9" s="499">
        <f t="shared" si="2"/>
        <v>491.69000000000005</v>
      </c>
    </row>
    <row r="10" spans="1:28" s="12" customFormat="1" ht="12.75">
      <c r="A10" s="892"/>
      <c r="B10" s="503" t="s">
        <v>5</v>
      </c>
      <c r="C10" s="499">
        <f aca="true" t="shared" si="3" ref="C10:X10">SUM(C15+C20+C25+C30+C35+C40+C45+C50+C55+C60+C65)</f>
        <v>58523.4666666667</v>
      </c>
      <c r="D10" s="499">
        <f t="shared" si="3"/>
        <v>207481.673333333</v>
      </c>
      <c r="E10" s="499">
        <f t="shared" si="3"/>
        <v>238194.47999999998</v>
      </c>
      <c r="F10" s="499">
        <f t="shared" si="3"/>
        <v>74923.6666666667</v>
      </c>
      <c r="G10" s="499">
        <f t="shared" si="3"/>
        <v>78570.6166666667</v>
      </c>
      <c r="H10" s="499">
        <f t="shared" si="3"/>
        <v>146505.52500000002</v>
      </c>
      <c r="I10" s="499">
        <f t="shared" si="3"/>
        <v>141789.563333333</v>
      </c>
      <c r="J10" s="499">
        <f t="shared" si="3"/>
        <v>172840.868333333</v>
      </c>
      <c r="K10" s="499">
        <f t="shared" si="3"/>
        <v>170254.51499999998</v>
      </c>
      <c r="L10" s="499">
        <f t="shared" si="3"/>
        <v>169306.191666667</v>
      </c>
      <c r="M10" s="499">
        <f t="shared" si="3"/>
        <v>1171.75</v>
      </c>
      <c r="N10" s="499">
        <f t="shared" si="3"/>
        <v>1649.3</v>
      </c>
      <c r="O10" s="499">
        <f t="shared" si="3"/>
        <v>1717</v>
      </c>
      <c r="P10" s="499">
        <f t="shared" si="3"/>
        <v>1212.3799999999999</v>
      </c>
      <c r="Q10" s="499">
        <f t="shared" si="3"/>
        <v>1248.78</v>
      </c>
      <c r="R10" s="499">
        <f t="shared" si="3"/>
        <v>856.3800000000001</v>
      </c>
      <c r="S10" s="499">
        <f t="shared" si="3"/>
        <v>913.78</v>
      </c>
      <c r="T10" s="499">
        <f t="shared" si="3"/>
        <v>565.08</v>
      </c>
      <c r="U10" s="499">
        <f t="shared" si="3"/>
        <v>447.49999999999994</v>
      </c>
      <c r="V10" s="499">
        <f t="shared" si="3"/>
        <v>378.17999999999995</v>
      </c>
      <c r="W10" s="499">
        <f t="shared" si="3"/>
        <v>184.48999999999998</v>
      </c>
      <c r="X10" s="499">
        <f t="shared" si="3"/>
        <v>282.32000000000005</v>
      </c>
      <c r="Y10" s="499">
        <f t="shared" si="1"/>
        <v>373.43999999999994</v>
      </c>
      <c r="Z10" s="499">
        <f t="shared" si="1"/>
        <v>535.4</v>
      </c>
      <c r="AA10" s="499">
        <f t="shared" si="2"/>
        <v>362.03</v>
      </c>
      <c r="AB10" s="499">
        <f t="shared" si="2"/>
        <v>481.65</v>
      </c>
    </row>
    <row r="11" spans="1:28" s="12" customFormat="1" ht="12.75">
      <c r="A11" s="892"/>
      <c r="B11" s="504" t="s">
        <v>67</v>
      </c>
      <c r="C11" s="499">
        <f aca="true" t="shared" si="4" ref="C11:X11">SUM(C16+C21+C26+C31+C36+C41+C46+C51+C56+C61+C66)</f>
        <v>145968.8666666667</v>
      </c>
      <c r="D11" s="499">
        <f t="shared" si="4"/>
        <v>478080.333333333</v>
      </c>
      <c r="E11" s="499">
        <f t="shared" si="4"/>
        <v>699317.49</v>
      </c>
      <c r="F11" s="499">
        <f t="shared" si="4"/>
        <v>243674.6666666667</v>
      </c>
      <c r="G11" s="499">
        <f t="shared" si="4"/>
        <v>266618.6666666667</v>
      </c>
      <c r="H11" s="499">
        <f t="shared" si="4"/>
        <v>322894.85</v>
      </c>
      <c r="I11" s="499">
        <f t="shared" si="4"/>
        <v>397901.253333333</v>
      </c>
      <c r="J11" s="499">
        <f t="shared" si="4"/>
        <v>446556.193333333</v>
      </c>
      <c r="K11" s="499">
        <f t="shared" si="4"/>
        <v>433601.48</v>
      </c>
      <c r="L11" s="499">
        <f t="shared" si="4"/>
        <v>421238.416666667</v>
      </c>
      <c r="M11" s="499">
        <f t="shared" si="4"/>
        <v>259951</v>
      </c>
      <c r="N11" s="499">
        <f t="shared" si="4"/>
        <v>317595</v>
      </c>
      <c r="O11" s="499">
        <f t="shared" si="4"/>
        <v>446012</v>
      </c>
      <c r="P11" s="499">
        <f t="shared" si="4"/>
        <v>254345.17</v>
      </c>
      <c r="Q11" s="499">
        <f t="shared" si="4"/>
        <v>471060.78</v>
      </c>
      <c r="R11" s="499">
        <f t="shared" si="4"/>
        <v>232935</v>
      </c>
      <c r="S11" s="499">
        <f t="shared" si="4"/>
        <v>197196.82</v>
      </c>
      <c r="T11" s="499">
        <f t="shared" si="4"/>
        <v>159729.25</v>
      </c>
      <c r="U11" s="499">
        <f t="shared" si="4"/>
        <v>130795.5</v>
      </c>
      <c r="V11" s="499">
        <f t="shared" si="4"/>
        <v>119978.84999999999</v>
      </c>
      <c r="W11" s="499">
        <f t="shared" si="4"/>
        <v>51747.21000000001</v>
      </c>
      <c r="X11" s="499">
        <f t="shared" si="4"/>
        <v>124791.64</v>
      </c>
      <c r="Y11" s="499">
        <f t="shared" si="1"/>
        <v>137123.44</v>
      </c>
      <c r="Z11" s="499">
        <f>SUM(Z16+Z21+Z26+Z31+Z36+Z41+Z46+Z51+Z56+Z61+Z66)</f>
        <v>164404.9</v>
      </c>
      <c r="AA11" s="499">
        <f t="shared" si="2"/>
        <v>149196.58000000002</v>
      </c>
      <c r="AB11" s="499">
        <f t="shared" si="2"/>
        <v>128786</v>
      </c>
    </row>
    <row r="12" spans="1:28" s="12" customFormat="1" ht="12.75">
      <c r="A12" s="892"/>
      <c r="B12" s="503" t="s">
        <v>63</v>
      </c>
      <c r="C12" s="499">
        <f aca="true" t="shared" si="5" ref="C12:X12">(C11/C10)</f>
        <v>2.4941937820953863</v>
      </c>
      <c r="D12" s="499">
        <f t="shared" si="5"/>
        <v>2.304205116782847</v>
      </c>
      <c r="E12" s="499">
        <f t="shared" si="5"/>
        <v>2.935909723852543</v>
      </c>
      <c r="F12" s="499">
        <f t="shared" si="5"/>
        <v>3.252305680003202</v>
      </c>
      <c r="G12" s="499">
        <f t="shared" si="5"/>
        <v>3.393363549605163</v>
      </c>
      <c r="H12" s="499">
        <f t="shared" si="5"/>
        <v>2.2039772902762538</v>
      </c>
      <c r="I12" s="499">
        <f t="shared" si="5"/>
        <v>2.806280264774546</v>
      </c>
      <c r="J12" s="499">
        <f t="shared" si="5"/>
        <v>2.5836261854003486</v>
      </c>
      <c r="K12" s="499">
        <f t="shared" si="5"/>
        <v>2.5467840309550676</v>
      </c>
      <c r="L12" s="499">
        <f t="shared" si="5"/>
        <v>2.488027239405447</v>
      </c>
      <c r="M12" s="499">
        <f t="shared" si="5"/>
        <v>221.84851717516534</v>
      </c>
      <c r="N12" s="499">
        <f t="shared" si="5"/>
        <v>192.56351179288183</v>
      </c>
      <c r="O12" s="499">
        <f t="shared" si="5"/>
        <v>259.76237623762376</v>
      </c>
      <c r="P12" s="499">
        <f t="shared" si="5"/>
        <v>209.78997509031825</v>
      </c>
      <c r="Q12" s="499">
        <f t="shared" si="5"/>
        <v>377.21678758468266</v>
      </c>
      <c r="R12" s="499">
        <f t="shared" si="5"/>
        <v>271.999579625867</v>
      </c>
      <c r="S12" s="499">
        <f t="shared" si="5"/>
        <v>215.80338812405614</v>
      </c>
      <c r="T12" s="499">
        <f t="shared" si="5"/>
        <v>282.66661357683864</v>
      </c>
      <c r="U12" s="499">
        <f t="shared" si="5"/>
        <v>292.2804469273743</v>
      </c>
      <c r="V12" s="499">
        <f t="shared" si="5"/>
        <v>317.253292083135</v>
      </c>
      <c r="W12" s="499">
        <f t="shared" si="5"/>
        <v>280.48788552225056</v>
      </c>
      <c r="X12" s="499">
        <f t="shared" si="5"/>
        <v>442.0219608954377</v>
      </c>
      <c r="Y12" s="499">
        <f>(Y11/Y10)</f>
        <v>367.19001713796064</v>
      </c>
      <c r="Z12" s="499">
        <f>(Z11/Z10)</f>
        <v>307.069293985805</v>
      </c>
      <c r="AA12" s="499">
        <f>(AA11/AA10)</f>
        <v>412.11109576554435</v>
      </c>
      <c r="AB12" s="499">
        <f>(AB11/AB10)</f>
        <v>267.385030623897</v>
      </c>
    </row>
    <row r="13" spans="1:28" s="12" customFormat="1" ht="12.75">
      <c r="A13" s="893"/>
      <c r="B13" s="503" t="s">
        <v>9</v>
      </c>
      <c r="C13" s="498">
        <f aca="true" t="shared" si="6" ref="C13:X13">SUM(C18+C23+C28+C33+C38+C43+C48+C53+C58+C63+C68)</f>
        <v>143</v>
      </c>
      <c r="D13" s="498">
        <f t="shared" si="6"/>
        <v>425</v>
      </c>
      <c r="E13" s="498">
        <f t="shared" si="6"/>
        <v>775</v>
      </c>
      <c r="F13" s="498">
        <f t="shared" si="6"/>
        <v>202</v>
      </c>
      <c r="G13" s="498">
        <f t="shared" si="6"/>
        <v>274</v>
      </c>
      <c r="H13" s="498">
        <f t="shared" si="6"/>
        <v>300</v>
      </c>
      <c r="I13" s="498">
        <f t="shared" si="6"/>
        <v>455</v>
      </c>
      <c r="J13" s="498">
        <f t="shared" si="6"/>
        <v>526</v>
      </c>
      <c r="K13" s="498">
        <f t="shared" si="6"/>
        <v>487</v>
      </c>
      <c r="L13" s="498">
        <f t="shared" si="6"/>
        <v>351</v>
      </c>
      <c r="M13" s="498">
        <f t="shared" si="6"/>
        <v>247</v>
      </c>
      <c r="N13" s="498">
        <f t="shared" si="6"/>
        <v>312</v>
      </c>
      <c r="O13" s="498">
        <f t="shared" si="6"/>
        <v>227</v>
      </c>
      <c r="P13" s="498">
        <f t="shared" si="6"/>
        <v>126</v>
      </c>
      <c r="Q13" s="498">
        <f t="shared" si="6"/>
        <v>252</v>
      </c>
      <c r="R13" s="498">
        <f t="shared" si="6"/>
        <v>246</v>
      </c>
      <c r="S13" s="498">
        <f t="shared" si="6"/>
        <v>254</v>
      </c>
      <c r="T13" s="498">
        <f t="shared" si="6"/>
        <v>224</v>
      </c>
      <c r="U13" s="498">
        <f t="shared" si="6"/>
        <v>253</v>
      </c>
      <c r="V13" s="498">
        <f t="shared" si="6"/>
        <v>227</v>
      </c>
      <c r="W13" s="498">
        <f t="shared" si="6"/>
        <v>91</v>
      </c>
      <c r="X13" s="498">
        <f t="shared" si="6"/>
        <v>104</v>
      </c>
      <c r="Y13" s="498">
        <f>SUM(Y18+Y23+Y28+Y33+Y38+Y43+Y48+Y53+Y58+Y63+Y68)</f>
        <v>164</v>
      </c>
      <c r="Z13" s="498">
        <f>SUM(Z18+Z23+Z28+Z33+Z38+Z43+Z48+Z53+Z58+Z63+Z68)</f>
        <v>192</v>
      </c>
      <c r="AA13" s="498">
        <f>SUM(AA18+AA23+AA28+AA33+AA38+AA43+AA48+AA53+AA58+AA63+AA68)</f>
        <v>173</v>
      </c>
      <c r="AB13" s="498">
        <f>SUM(AB18+AB23+AB28+AB33+AB38+AB43+AB48+AB53+AB58+AB63+AB68)</f>
        <v>216</v>
      </c>
    </row>
    <row r="14" spans="1:28" s="52" customFormat="1" ht="12.75">
      <c r="A14" s="894" t="s">
        <v>6</v>
      </c>
      <c r="B14" s="505" t="s">
        <v>3</v>
      </c>
      <c r="C14" s="401"/>
      <c r="D14" s="401">
        <v>396.25</v>
      </c>
      <c r="E14" s="401">
        <v>848</v>
      </c>
      <c r="F14" s="401">
        <v>125</v>
      </c>
      <c r="G14" s="401">
        <v>93</v>
      </c>
      <c r="H14" s="401">
        <v>68.15</v>
      </c>
      <c r="I14" s="401">
        <v>164</v>
      </c>
      <c r="J14" s="401">
        <v>123</v>
      </c>
      <c r="K14" s="401">
        <v>111</v>
      </c>
      <c r="L14" s="401">
        <v>150.5</v>
      </c>
      <c r="M14" s="401">
        <v>45</v>
      </c>
      <c r="N14" s="401">
        <v>181</v>
      </c>
      <c r="O14" s="401">
        <v>189</v>
      </c>
      <c r="P14" s="400">
        <v>332</v>
      </c>
      <c r="Q14" s="401">
        <v>185.5</v>
      </c>
      <c r="R14" s="401">
        <v>201.5</v>
      </c>
      <c r="S14" s="401">
        <v>176.96</v>
      </c>
      <c r="T14" s="401">
        <v>54.32</v>
      </c>
      <c r="U14" s="401">
        <v>50.75</v>
      </c>
      <c r="V14" s="401">
        <v>50</v>
      </c>
      <c r="W14" s="401">
        <v>31.5</v>
      </c>
      <c r="X14" s="401">
        <v>26</v>
      </c>
      <c r="Y14" s="401">
        <v>66.75</v>
      </c>
      <c r="Z14" s="347">
        <v>101.5</v>
      </c>
      <c r="AA14" s="347">
        <v>70.13</v>
      </c>
      <c r="AB14" s="347">
        <v>51</v>
      </c>
    </row>
    <row r="15" spans="1:28" ht="12.75">
      <c r="A15" s="895"/>
      <c r="B15" s="444" t="s">
        <v>5</v>
      </c>
      <c r="C15" s="344"/>
      <c r="D15" s="344">
        <v>396.25</v>
      </c>
      <c r="E15" s="344">
        <v>848</v>
      </c>
      <c r="F15" s="344">
        <v>125</v>
      </c>
      <c r="G15" s="344">
        <v>85</v>
      </c>
      <c r="H15" s="344">
        <v>65</v>
      </c>
      <c r="I15" s="344">
        <v>162</v>
      </c>
      <c r="J15" s="344">
        <v>117</v>
      </c>
      <c r="K15" s="344">
        <v>80</v>
      </c>
      <c r="L15" s="344">
        <v>130</v>
      </c>
      <c r="M15" s="344">
        <v>45</v>
      </c>
      <c r="N15" s="344">
        <v>181</v>
      </c>
      <c r="O15" s="344">
        <v>189</v>
      </c>
      <c r="P15" s="397">
        <v>332</v>
      </c>
      <c r="Q15" s="401">
        <v>185.5</v>
      </c>
      <c r="R15" s="401">
        <v>201.5</v>
      </c>
      <c r="S15" s="401">
        <v>173.26</v>
      </c>
      <c r="T15" s="401">
        <v>53.32</v>
      </c>
      <c r="U15" s="401">
        <v>47</v>
      </c>
      <c r="V15" s="401">
        <v>50</v>
      </c>
      <c r="W15" s="401">
        <v>31.5</v>
      </c>
      <c r="X15" s="401">
        <v>26</v>
      </c>
      <c r="Y15" s="401">
        <v>62.25</v>
      </c>
      <c r="Z15" s="347">
        <v>91</v>
      </c>
      <c r="AA15" s="347">
        <v>68.13</v>
      </c>
      <c r="AB15" s="347">
        <v>51</v>
      </c>
    </row>
    <row r="16" spans="1:28" ht="12.75">
      <c r="A16" s="895"/>
      <c r="B16" s="445" t="s">
        <v>67</v>
      </c>
      <c r="C16" s="506"/>
      <c r="D16" s="506">
        <v>55475</v>
      </c>
      <c r="E16" s="506">
        <v>168320</v>
      </c>
      <c r="F16" s="506">
        <v>29780</v>
      </c>
      <c r="G16" s="506">
        <v>13097</v>
      </c>
      <c r="H16" s="506">
        <v>16181</v>
      </c>
      <c r="I16" s="506">
        <v>25572</v>
      </c>
      <c r="J16" s="506">
        <v>34020</v>
      </c>
      <c r="K16" s="506">
        <v>20000</v>
      </c>
      <c r="L16" s="344">
        <v>19240</v>
      </c>
      <c r="M16" s="344">
        <v>9540</v>
      </c>
      <c r="N16" s="344">
        <v>54220</v>
      </c>
      <c r="O16" s="344">
        <v>42903</v>
      </c>
      <c r="P16" s="397">
        <v>102650</v>
      </c>
      <c r="Q16" s="401">
        <v>160596.63</v>
      </c>
      <c r="R16" s="401">
        <v>71492</v>
      </c>
      <c r="S16" s="401">
        <v>31474</v>
      </c>
      <c r="T16" s="401">
        <v>16215</v>
      </c>
      <c r="U16" s="401">
        <v>11475</v>
      </c>
      <c r="V16" s="401">
        <v>19403</v>
      </c>
      <c r="W16" s="401">
        <v>11009</v>
      </c>
      <c r="X16" s="401">
        <v>11759</v>
      </c>
      <c r="Y16" s="401">
        <v>14705</v>
      </c>
      <c r="Z16" s="347">
        <v>28963</v>
      </c>
      <c r="AA16" s="347">
        <v>13649</v>
      </c>
      <c r="AB16" s="347">
        <v>15410</v>
      </c>
    </row>
    <row r="17" spans="1:28" ht="12.75">
      <c r="A17" s="895"/>
      <c r="B17" s="444" t="s">
        <v>63</v>
      </c>
      <c r="C17" s="344"/>
      <c r="D17" s="344">
        <f aca="true" t="shared" si="7" ref="D17:U17">(D16/D15)</f>
        <v>140</v>
      </c>
      <c r="E17" s="344">
        <f t="shared" si="7"/>
        <v>198.49056603773585</v>
      </c>
      <c r="F17" s="344">
        <f t="shared" si="7"/>
        <v>238.24</v>
      </c>
      <c r="G17" s="344">
        <f t="shared" si="7"/>
        <v>154.08235294117648</v>
      </c>
      <c r="H17" s="344">
        <f t="shared" si="7"/>
        <v>248.93846153846152</v>
      </c>
      <c r="I17" s="344">
        <f t="shared" si="7"/>
        <v>157.85185185185185</v>
      </c>
      <c r="J17" s="344">
        <f t="shared" si="7"/>
        <v>290.7692307692308</v>
      </c>
      <c r="K17" s="344">
        <f t="shared" si="7"/>
        <v>250</v>
      </c>
      <c r="L17" s="344">
        <f t="shared" si="7"/>
        <v>148</v>
      </c>
      <c r="M17" s="344">
        <f t="shared" si="7"/>
        <v>212</v>
      </c>
      <c r="N17" s="344">
        <f t="shared" si="7"/>
        <v>299.55801104972375</v>
      </c>
      <c r="O17" s="344">
        <f t="shared" si="7"/>
        <v>227</v>
      </c>
      <c r="P17" s="344">
        <f t="shared" si="7"/>
        <v>309.18674698795184</v>
      </c>
      <c r="Q17" s="344">
        <f t="shared" si="7"/>
        <v>865.7500269541779</v>
      </c>
      <c r="R17" s="344">
        <f t="shared" si="7"/>
        <v>354.79900744416875</v>
      </c>
      <c r="S17" s="344">
        <f t="shared" si="7"/>
        <v>181.6576243795452</v>
      </c>
      <c r="T17" s="344">
        <f t="shared" si="7"/>
        <v>304.1072768192048</v>
      </c>
      <c r="U17" s="344">
        <f t="shared" si="7"/>
        <v>244.14893617021278</v>
      </c>
      <c r="V17" s="344">
        <f aca="true" t="shared" si="8" ref="V17:AB17">(V16/V15)</f>
        <v>388.06</v>
      </c>
      <c r="W17" s="344">
        <f t="shared" si="8"/>
        <v>349.4920634920635</v>
      </c>
      <c r="X17" s="344">
        <f t="shared" si="8"/>
        <v>452.2692307692308</v>
      </c>
      <c r="Y17" s="344">
        <f t="shared" si="8"/>
        <v>236.22489959839356</v>
      </c>
      <c r="Z17" s="344">
        <f t="shared" si="8"/>
        <v>318.27472527472526</v>
      </c>
      <c r="AA17" s="344">
        <f t="shared" si="8"/>
        <v>200.33758990165862</v>
      </c>
      <c r="AB17" s="344">
        <f t="shared" si="8"/>
        <v>302.15686274509807</v>
      </c>
    </row>
    <row r="18" spans="1:28" ht="12.75">
      <c r="A18" s="896"/>
      <c r="B18" s="444" t="s">
        <v>9</v>
      </c>
      <c r="C18" s="352"/>
      <c r="D18" s="352">
        <v>133</v>
      </c>
      <c r="E18" s="352">
        <v>309</v>
      </c>
      <c r="F18" s="352">
        <v>27</v>
      </c>
      <c r="G18" s="352">
        <v>25</v>
      </c>
      <c r="H18" s="352">
        <v>41</v>
      </c>
      <c r="I18" s="352">
        <v>66</v>
      </c>
      <c r="J18" s="352">
        <v>46</v>
      </c>
      <c r="K18" s="352">
        <v>41</v>
      </c>
      <c r="L18" s="344">
        <v>3</v>
      </c>
      <c r="M18" s="352">
        <v>16</v>
      </c>
      <c r="N18" s="352">
        <v>13</v>
      </c>
      <c r="O18" s="352">
        <v>2</v>
      </c>
      <c r="P18" s="354">
        <v>33</v>
      </c>
      <c r="Q18" s="507">
        <v>45</v>
      </c>
      <c r="R18" s="507">
        <v>22</v>
      </c>
      <c r="S18" s="507">
        <v>26</v>
      </c>
      <c r="T18" s="507">
        <v>13</v>
      </c>
      <c r="U18" s="507">
        <v>34</v>
      </c>
      <c r="V18" s="507">
        <v>21</v>
      </c>
      <c r="W18" s="507">
        <v>18</v>
      </c>
      <c r="X18" s="507">
        <v>14</v>
      </c>
      <c r="Y18" s="507">
        <v>35</v>
      </c>
      <c r="Z18" s="354">
        <v>44</v>
      </c>
      <c r="AA18" s="354">
        <v>44</v>
      </c>
      <c r="AB18" s="354">
        <v>29</v>
      </c>
    </row>
    <row r="19" spans="1:28" ht="12.75">
      <c r="A19" s="887" t="s">
        <v>336</v>
      </c>
      <c r="B19" s="444" t="s">
        <v>3</v>
      </c>
      <c r="C19" s="344"/>
      <c r="D19" s="344">
        <v>23.75</v>
      </c>
      <c r="E19" s="344">
        <v>86.5</v>
      </c>
      <c r="F19" s="344">
        <v>39.75</v>
      </c>
      <c r="G19" s="344">
        <v>132</v>
      </c>
      <c r="H19" s="344">
        <v>22.1</v>
      </c>
      <c r="I19" s="344">
        <v>51</v>
      </c>
      <c r="J19" s="344">
        <v>65</v>
      </c>
      <c r="K19" s="344">
        <v>50</v>
      </c>
      <c r="L19" s="344">
        <v>19</v>
      </c>
      <c r="M19" s="508">
        <v>0</v>
      </c>
      <c r="N19" s="344">
        <v>527.75</v>
      </c>
      <c r="O19" s="344">
        <v>49</v>
      </c>
      <c r="P19" s="397">
        <v>41.8</v>
      </c>
      <c r="Q19" s="401">
        <v>10</v>
      </c>
      <c r="R19" s="401">
        <v>23</v>
      </c>
      <c r="S19" s="509">
        <v>8</v>
      </c>
      <c r="T19" s="401">
        <v>3.85</v>
      </c>
      <c r="U19" s="401">
        <v>1.9</v>
      </c>
      <c r="V19" s="401">
        <v>10</v>
      </c>
      <c r="W19" s="502">
        <v>0</v>
      </c>
      <c r="X19" s="502">
        <v>0</v>
      </c>
      <c r="Y19" s="401">
        <v>1.66</v>
      </c>
      <c r="Z19" s="349">
        <v>0</v>
      </c>
      <c r="AA19" s="347">
        <v>17</v>
      </c>
      <c r="AB19" s="347">
        <v>5</v>
      </c>
    </row>
    <row r="20" spans="1:28" s="52" customFormat="1" ht="12.75">
      <c r="A20" s="888"/>
      <c r="B20" s="505" t="s">
        <v>5</v>
      </c>
      <c r="C20" s="401"/>
      <c r="D20" s="401">
        <v>22.75</v>
      </c>
      <c r="E20" s="401">
        <v>86.5</v>
      </c>
      <c r="F20" s="401">
        <v>33.75</v>
      </c>
      <c r="G20" s="401">
        <v>97.9</v>
      </c>
      <c r="H20" s="401">
        <v>22.1</v>
      </c>
      <c r="I20" s="401">
        <v>38.5</v>
      </c>
      <c r="J20" s="401">
        <v>65</v>
      </c>
      <c r="K20" s="401">
        <v>50</v>
      </c>
      <c r="L20" s="401">
        <v>19</v>
      </c>
      <c r="M20" s="508">
        <v>0</v>
      </c>
      <c r="N20" s="401">
        <v>527</v>
      </c>
      <c r="O20" s="401">
        <v>49</v>
      </c>
      <c r="P20" s="400">
        <v>41.8</v>
      </c>
      <c r="Q20" s="401">
        <v>8</v>
      </c>
      <c r="R20" s="401">
        <v>23</v>
      </c>
      <c r="S20" s="401">
        <v>8</v>
      </c>
      <c r="T20" s="401">
        <v>3.85</v>
      </c>
      <c r="U20" s="401">
        <v>1.9</v>
      </c>
      <c r="V20" s="401">
        <v>10</v>
      </c>
      <c r="W20" s="502">
        <v>0</v>
      </c>
      <c r="X20" s="502">
        <v>0</v>
      </c>
      <c r="Y20" s="401">
        <v>1.16</v>
      </c>
      <c r="Z20" s="349">
        <v>0</v>
      </c>
      <c r="AA20" s="347">
        <v>12</v>
      </c>
      <c r="AB20" s="347">
        <v>5</v>
      </c>
    </row>
    <row r="21" spans="1:28" ht="12.75">
      <c r="A21" s="888"/>
      <c r="B21" s="445" t="s">
        <v>67</v>
      </c>
      <c r="C21" s="506"/>
      <c r="D21" s="506">
        <v>9000</v>
      </c>
      <c r="E21" s="506">
        <v>25089</v>
      </c>
      <c r="F21" s="506">
        <v>7096</v>
      </c>
      <c r="G21" s="506">
        <v>22343</v>
      </c>
      <c r="H21" s="506">
        <v>6559</v>
      </c>
      <c r="I21" s="506">
        <v>3555</v>
      </c>
      <c r="J21" s="506">
        <v>11250</v>
      </c>
      <c r="K21" s="506">
        <v>12275</v>
      </c>
      <c r="L21" s="344">
        <v>3750</v>
      </c>
      <c r="M21" s="508">
        <v>0</v>
      </c>
      <c r="N21" s="344">
        <v>110670</v>
      </c>
      <c r="O21" s="344">
        <v>10633</v>
      </c>
      <c r="P21" s="397">
        <v>1500</v>
      </c>
      <c r="Q21" s="401">
        <v>4330</v>
      </c>
      <c r="R21" s="401">
        <v>2760</v>
      </c>
      <c r="S21" s="401">
        <v>1555</v>
      </c>
      <c r="T21" s="401">
        <v>1300</v>
      </c>
      <c r="U21" s="401">
        <v>1364</v>
      </c>
      <c r="V21" s="401">
        <v>4300</v>
      </c>
      <c r="W21" s="502">
        <v>0</v>
      </c>
      <c r="X21" s="502">
        <v>0</v>
      </c>
      <c r="Y21" s="401">
        <v>171</v>
      </c>
      <c r="Z21" s="349">
        <v>0</v>
      </c>
      <c r="AA21" s="347">
        <v>3895</v>
      </c>
      <c r="AB21" s="347">
        <v>1650</v>
      </c>
    </row>
    <row r="22" spans="1:28" ht="12.75">
      <c r="A22" s="888"/>
      <c r="B22" s="444" t="s">
        <v>63</v>
      </c>
      <c r="C22" s="344"/>
      <c r="D22" s="344">
        <f aca="true" t="shared" si="9" ref="D22:T22">(D21/D20)</f>
        <v>395.6043956043956</v>
      </c>
      <c r="E22" s="344">
        <f t="shared" si="9"/>
        <v>290.04624277456645</v>
      </c>
      <c r="F22" s="344">
        <f t="shared" si="9"/>
        <v>210.25185185185185</v>
      </c>
      <c r="G22" s="344">
        <f t="shared" si="9"/>
        <v>228.2226762002043</v>
      </c>
      <c r="H22" s="344">
        <f t="shared" si="9"/>
        <v>296.78733031674204</v>
      </c>
      <c r="I22" s="344">
        <f t="shared" si="9"/>
        <v>92.33766233766234</v>
      </c>
      <c r="J22" s="344">
        <f t="shared" si="9"/>
        <v>173.07692307692307</v>
      </c>
      <c r="K22" s="344">
        <f t="shared" si="9"/>
        <v>245.5</v>
      </c>
      <c r="L22" s="344">
        <f t="shared" si="9"/>
        <v>197.3684210526316</v>
      </c>
      <c r="M22" s="508" t="e">
        <f t="shared" si="9"/>
        <v>#DIV/0!</v>
      </c>
      <c r="N22" s="508">
        <f t="shared" si="9"/>
        <v>210</v>
      </c>
      <c r="O22" s="508">
        <f t="shared" si="9"/>
        <v>217</v>
      </c>
      <c r="P22" s="508">
        <f t="shared" si="9"/>
        <v>35.885167464114836</v>
      </c>
      <c r="Q22" s="508">
        <f t="shared" si="9"/>
        <v>541.25</v>
      </c>
      <c r="R22" s="508">
        <f t="shared" si="9"/>
        <v>120</v>
      </c>
      <c r="S22" s="508">
        <f t="shared" si="9"/>
        <v>194.375</v>
      </c>
      <c r="T22" s="508">
        <f t="shared" si="9"/>
        <v>337.6623376623377</v>
      </c>
      <c r="U22" s="508">
        <f>(U21/U20)</f>
        <v>717.8947368421053</v>
      </c>
      <c r="V22" s="344">
        <f>(V21/V20)</f>
        <v>430</v>
      </c>
      <c r="W22" s="502">
        <v>0</v>
      </c>
      <c r="X22" s="502">
        <v>0</v>
      </c>
      <c r="Y22" s="344">
        <f>(Y21/Y20)</f>
        <v>147.41379310344828</v>
      </c>
      <c r="Z22" s="349">
        <v>0</v>
      </c>
      <c r="AA22" s="344">
        <f>(AA21/AA20)</f>
        <v>324.5833333333333</v>
      </c>
      <c r="AB22" s="344">
        <f>(AB21/AB20)</f>
        <v>330</v>
      </c>
    </row>
    <row r="23" spans="1:28" ht="12.75">
      <c r="A23" s="889"/>
      <c r="B23" s="444" t="s">
        <v>9</v>
      </c>
      <c r="C23" s="352"/>
      <c r="D23" s="352">
        <v>5</v>
      </c>
      <c r="E23" s="352">
        <v>23</v>
      </c>
      <c r="F23" s="352">
        <v>5</v>
      </c>
      <c r="G23" s="352">
        <v>22</v>
      </c>
      <c r="H23" s="352">
        <v>4</v>
      </c>
      <c r="I23" s="352">
        <v>21</v>
      </c>
      <c r="J23" s="352">
        <v>13</v>
      </c>
      <c r="K23" s="352">
        <v>21</v>
      </c>
      <c r="L23" s="344">
        <v>7</v>
      </c>
      <c r="M23" s="399">
        <v>0</v>
      </c>
      <c r="N23" s="352">
        <v>73</v>
      </c>
      <c r="O23" s="352">
        <v>6</v>
      </c>
      <c r="P23" s="354">
        <v>4</v>
      </c>
      <c r="Q23" s="507">
        <v>3</v>
      </c>
      <c r="R23" s="507">
        <v>1</v>
      </c>
      <c r="S23" s="507">
        <v>2</v>
      </c>
      <c r="T23" s="507">
        <v>4</v>
      </c>
      <c r="U23" s="507">
        <v>3</v>
      </c>
      <c r="V23" s="507">
        <v>1</v>
      </c>
      <c r="W23" s="502">
        <v>0</v>
      </c>
      <c r="X23" s="502">
        <v>0</v>
      </c>
      <c r="Y23" s="507">
        <v>1</v>
      </c>
      <c r="Z23" s="349">
        <v>0</v>
      </c>
      <c r="AA23" s="354">
        <v>6</v>
      </c>
      <c r="AB23" s="354">
        <v>1</v>
      </c>
    </row>
    <row r="24" spans="1:28" ht="12.75">
      <c r="A24" s="887" t="s">
        <v>13</v>
      </c>
      <c r="B24" s="444" t="s">
        <v>3</v>
      </c>
      <c r="C24" s="344">
        <v>93.15</v>
      </c>
      <c r="D24" s="344">
        <v>314</v>
      </c>
      <c r="E24" s="344">
        <v>247.15</v>
      </c>
      <c r="F24" s="344">
        <v>170</v>
      </c>
      <c r="G24" s="344">
        <v>238</v>
      </c>
      <c r="H24" s="344">
        <v>304.3</v>
      </c>
      <c r="I24" s="344">
        <v>549</v>
      </c>
      <c r="J24" s="344">
        <v>800.1</v>
      </c>
      <c r="K24" s="344">
        <v>519.95</v>
      </c>
      <c r="L24" s="344">
        <v>552</v>
      </c>
      <c r="M24" s="344">
        <v>558.01</v>
      </c>
      <c r="N24" s="344">
        <v>646.8</v>
      </c>
      <c r="O24" s="344">
        <v>752.45</v>
      </c>
      <c r="P24" s="397">
        <v>502.75</v>
      </c>
      <c r="Q24" s="401">
        <v>473.24</v>
      </c>
      <c r="R24" s="401">
        <v>384.85</v>
      </c>
      <c r="S24" s="401">
        <v>492.55</v>
      </c>
      <c r="T24" s="401">
        <v>321.89</v>
      </c>
      <c r="U24" s="401">
        <v>290.02</v>
      </c>
      <c r="V24" s="401">
        <v>284.27</v>
      </c>
      <c r="W24" s="401">
        <v>80.89</v>
      </c>
      <c r="X24" s="401">
        <v>116.07</v>
      </c>
      <c r="Y24" s="401">
        <v>114.19</v>
      </c>
      <c r="Z24" s="347">
        <v>126.86</v>
      </c>
      <c r="AA24" s="347">
        <v>101.52</v>
      </c>
      <c r="AB24" s="347">
        <v>183.29</v>
      </c>
    </row>
    <row r="25" spans="1:28" s="52" customFormat="1" ht="12.75">
      <c r="A25" s="888"/>
      <c r="B25" s="505" t="s">
        <v>5</v>
      </c>
      <c r="C25" s="401">
        <v>85.9</v>
      </c>
      <c r="D25" s="401">
        <v>153.99</v>
      </c>
      <c r="E25" s="401">
        <v>235.15</v>
      </c>
      <c r="F25" s="401">
        <v>170</v>
      </c>
      <c r="G25" s="401">
        <v>235.3</v>
      </c>
      <c r="H25" s="401">
        <v>264.55</v>
      </c>
      <c r="I25" s="401">
        <v>522.05</v>
      </c>
      <c r="J25" s="401">
        <v>551.35</v>
      </c>
      <c r="K25" s="401">
        <v>418.95</v>
      </c>
      <c r="L25" s="401">
        <v>412</v>
      </c>
      <c r="M25" s="401">
        <v>558</v>
      </c>
      <c r="N25" s="401">
        <v>646.8</v>
      </c>
      <c r="O25" s="401">
        <v>752</v>
      </c>
      <c r="P25" s="400">
        <v>502.75</v>
      </c>
      <c r="Q25" s="401">
        <v>461.21</v>
      </c>
      <c r="R25" s="401">
        <v>340.7</v>
      </c>
      <c r="S25" s="401">
        <v>368.65</v>
      </c>
      <c r="T25" s="401">
        <v>304.64</v>
      </c>
      <c r="U25" s="401">
        <v>272.77</v>
      </c>
      <c r="V25" s="401">
        <v>225.77</v>
      </c>
      <c r="W25" s="401">
        <v>80.89</v>
      </c>
      <c r="X25" s="401">
        <v>103.49</v>
      </c>
      <c r="Y25" s="401">
        <v>113.99</v>
      </c>
      <c r="Z25" s="347">
        <v>121.37</v>
      </c>
      <c r="AA25" s="347">
        <v>101.52</v>
      </c>
      <c r="AB25" s="347">
        <v>177.75</v>
      </c>
    </row>
    <row r="26" spans="1:28" ht="12.75">
      <c r="A26" s="888"/>
      <c r="B26" s="445" t="s">
        <v>67</v>
      </c>
      <c r="C26" s="506">
        <v>22509</v>
      </c>
      <c r="D26" s="506">
        <v>29483</v>
      </c>
      <c r="E26" s="506">
        <v>59057</v>
      </c>
      <c r="F26" s="506">
        <v>42330</v>
      </c>
      <c r="G26" s="506">
        <v>57453</v>
      </c>
      <c r="H26" s="506">
        <v>31950</v>
      </c>
      <c r="I26" s="506">
        <v>102573</v>
      </c>
      <c r="J26" s="506">
        <v>77609</v>
      </c>
      <c r="K26" s="506">
        <v>84868</v>
      </c>
      <c r="L26" s="344">
        <v>77587</v>
      </c>
      <c r="M26" s="344">
        <v>124992</v>
      </c>
      <c r="N26" s="344">
        <v>87205</v>
      </c>
      <c r="O26" s="344">
        <v>174568</v>
      </c>
      <c r="P26" s="397">
        <v>37614</v>
      </c>
      <c r="Q26" s="401">
        <v>139120.5</v>
      </c>
      <c r="R26" s="401">
        <v>91523</v>
      </c>
      <c r="S26" s="401">
        <v>66739.97</v>
      </c>
      <c r="T26" s="401">
        <v>80993.25</v>
      </c>
      <c r="U26" s="401">
        <v>66996</v>
      </c>
      <c r="V26" s="401">
        <v>65352.47</v>
      </c>
      <c r="W26" s="401">
        <v>24431</v>
      </c>
      <c r="X26" s="401">
        <v>53810.09</v>
      </c>
      <c r="Y26" s="401">
        <v>37152.44</v>
      </c>
      <c r="Z26" s="347">
        <v>39779</v>
      </c>
      <c r="AA26" s="347">
        <v>37860</v>
      </c>
      <c r="AB26" s="347">
        <v>60335.6</v>
      </c>
    </row>
    <row r="27" spans="1:28" ht="12.75">
      <c r="A27" s="888"/>
      <c r="B27" s="444" t="s">
        <v>63</v>
      </c>
      <c r="C27" s="344">
        <f aca="true" t="shared" si="10" ref="C27:T27">(C26/C25)</f>
        <v>262.03725261932476</v>
      </c>
      <c r="D27" s="344">
        <f t="shared" si="10"/>
        <v>191.460484447042</v>
      </c>
      <c r="E27" s="344">
        <f t="shared" si="10"/>
        <v>251.14607697214544</v>
      </c>
      <c r="F27" s="344">
        <f t="shared" si="10"/>
        <v>249</v>
      </c>
      <c r="G27" s="344">
        <f t="shared" si="10"/>
        <v>244.16914577135572</v>
      </c>
      <c r="H27" s="344">
        <f t="shared" si="10"/>
        <v>120.77112077112076</v>
      </c>
      <c r="I27" s="344">
        <f t="shared" si="10"/>
        <v>196.48117996360503</v>
      </c>
      <c r="J27" s="344">
        <f t="shared" si="10"/>
        <v>140.76176657295727</v>
      </c>
      <c r="K27" s="344">
        <f t="shared" si="10"/>
        <v>202.5730994152047</v>
      </c>
      <c r="L27" s="344">
        <f t="shared" si="10"/>
        <v>188.31796116504853</v>
      </c>
      <c r="M27" s="344">
        <f t="shared" si="10"/>
        <v>224</v>
      </c>
      <c r="N27" s="344">
        <f t="shared" si="10"/>
        <v>134.8252937538652</v>
      </c>
      <c r="O27" s="344">
        <f t="shared" si="10"/>
        <v>232.13829787234042</v>
      </c>
      <c r="P27" s="344">
        <f t="shared" si="10"/>
        <v>74.81650919940328</v>
      </c>
      <c r="Q27" s="344">
        <f t="shared" si="10"/>
        <v>301.64241885475167</v>
      </c>
      <c r="R27" s="344">
        <f t="shared" si="10"/>
        <v>268.63222776636337</v>
      </c>
      <c r="S27" s="344">
        <f t="shared" si="10"/>
        <v>181.03884443238846</v>
      </c>
      <c r="T27" s="344">
        <f t="shared" si="10"/>
        <v>265.86544774159665</v>
      </c>
      <c r="U27" s="344">
        <f aca="true" t="shared" si="11" ref="U27:Z27">(U26/U25)</f>
        <v>245.61352054844744</v>
      </c>
      <c r="V27" s="344">
        <f t="shared" si="11"/>
        <v>289.46480931921866</v>
      </c>
      <c r="W27" s="344">
        <f t="shared" si="11"/>
        <v>302.0274446779577</v>
      </c>
      <c r="X27" s="344">
        <f t="shared" si="11"/>
        <v>519.954488356363</v>
      </c>
      <c r="Y27" s="344">
        <f t="shared" si="11"/>
        <v>325.9271865953154</v>
      </c>
      <c r="Z27" s="344">
        <f t="shared" si="11"/>
        <v>327.7498558128038</v>
      </c>
      <c r="AA27" s="344">
        <f>(AA26/AA25)</f>
        <v>372.93144208037825</v>
      </c>
      <c r="AB27" s="344">
        <f>(AB26/AB25)</f>
        <v>339.4407876230661</v>
      </c>
    </row>
    <row r="28" spans="1:28" ht="12.75">
      <c r="A28" s="889"/>
      <c r="B28" s="444" t="s">
        <v>9</v>
      </c>
      <c r="C28" s="352">
        <v>30</v>
      </c>
      <c r="D28" s="352">
        <v>67</v>
      </c>
      <c r="E28" s="352">
        <v>69</v>
      </c>
      <c r="F28" s="352">
        <v>55</v>
      </c>
      <c r="G28" s="352">
        <v>72</v>
      </c>
      <c r="H28" s="352">
        <v>84</v>
      </c>
      <c r="I28" s="352">
        <v>118</v>
      </c>
      <c r="J28" s="352">
        <v>128</v>
      </c>
      <c r="K28" s="352">
        <v>96</v>
      </c>
      <c r="L28" s="344">
        <v>97</v>
      </c>
      <c r="M28" s="352">
        <v>93</v>
      </c>
      <c r="N28" s="352">
        <v>129</v>
      </c>
      <c r="O28" s="352">
        <v>125</v>
      </c>
      <c r="P28" s="354">
        <v>59</v>
      </c>
      <c r="Q28" s="507">
        <v>85</v>
      </c>
      <c r="R28" s="507">
        <v>116</v>
      </c>
      <c r="S28" s="507">
        <v>114</v>
      </c>
      <c r="T28" s="507">
        <v>122</v>
      </c>
      <c r="U28" s="507">
        <v>117</v>
      </c>
      <c r="V28" s="507">
        <v>123</v>
      </c>
      <c r="W28" s="507">
        <v>29</v>
      </c>
      <c r="X28" s="507">
        <v>45</v>
      </c>
      <c r="Y28" s="507">
        <v>68</v>
      </c>
      <c r="Z28" s="354">
        <v>67</v>
      </c>
      <c r="AA28" s="354">
        <v>60</v>
      </c>
      <c r="AB28" s="354">
        <v>91</v>
      </c>
    </row>
    <row r="29" spans="1:28" ht="12.75">
      <c r="A29" s="887" t="s">
        <v>15</v>
      </c>
      <c r="B29" s="444" t="s">
        <v>3</v>
      </c>
      <c r="C29" s="344">
        <v>57.2</v>
      </c>
      <c r="D29" s="344">
        <v>49.5</v>
      </c>
      <c r="E29" s="344">
        <v>27</v>
      </c>
      <c r="F29" s="344">
        <v>24</v>
      </c>
      <c r="G29" s="344">
        <v>69.25</v>
      </c>
      <c r="H29" s="344">
        <v>67</v>
      </c>
      <c r="I29" s="344">
        <v>59</v>
      </c>
      <c r="J29" s="344">
        <v>40</v>
      </c>
      <c r="K29" s="344">
        <v>84.5</v>
      </c>
      <c r="L29" s="344">
        <v>51.8</v>
      </c>
      <c r="M29" s="344">
        <v>14.5</v>
      </c>
      <c r="N29" s="344">
        <v>60</v>
      </c>
      <c r="O29" s="344">
        <v>204</v>
      </c>
      <c r="P29" s="397">
        <v>178.54</v>
      </c>
      <c r="Q29" s="401">
        <v>190.5</v>
      </c>
      <c r="R29" s="401">
        <v>0</v>
      </c>
      <c r="S29" s="401">
        <v>14</v>
      </c>
      <c r="T29" s="401">
        <v>63</v>
      </c>
      <c r="U29" s="401">
        <v>42.05</v>
      </c>
      <c r="V29" s="401">
        <v>51.7</v>
      </c>
      <c r="W29" s="401">
        <v>7.1</v>
      </c>
      <c r="X29" s="401">
        <v>72.98</v>
      </c>
      <c r="Y29" s="401">
        <v>127.47</v>
      </c>
      <c r="Z29" s="347">
        <v>174.6</v>
      </c>
      <c r="AA29" s="347">
        <v>118.2</v>
      </c>
      <c r="AB29" s="347">
        <v>91.27</v>
      </c>
    </row>
    <row r="30" spans="1:28" s="52" customFormat="1" ht="12.75">
      <c r="A30" s="888"/>
      <c r="B30" s="505" t="s">
        <v>5</v>
      </c>
      <c r="C30" s="401">
        <v>55</v>
      </c>
      <c r="D30" s="401">
        <v>18</v>
      </c>
      <c r="E30" s="401">
        <v>24</v>
      </c>
      <c r="F30" s="401">
        <v>24</v>
      </c>
      <c r="G30" s="401">
        <v>30.75</v>
      </c>
      <c r="H30" s="401">
        <v>33</v>
      </c>
      <c r="I30" s="401">
        <v>54</v>
      </c>
      <c r="J30" s="401">
        <v>38</v>
      </c>
      <c r="K30" s="401">
        <v>37.5</v>
      </c>
      <c r="L30" s="401">
        <v>41.8</v>
      </c>
      <c r="M30" s="401">
        <v>14.5</v>
      </c>
      <c r="N30" s="401">
        <v>60</v>
      </c>
      <c r="O30" s="401">
        <v>204</v>
      </c>
      <c r="P30" s="400">
        <v>178.54</v>
      </c>
      <c r="Q30" s="401">
        <v>190.5</v>
      </c>
      <c r="R30" s="401">
        <v>0</v>
      </c>
      <c r="S30" s="401">
        <v>8</v>
      </c>
      <c r="T30" s="401">
        <v>63</v>
      </c>
      <c r="U30" s="401">
        <v>42.05</v>
      </c>
      <c r="V30" s="401">
        <v>51.7</v>
      </c>
      <c r="W30" s="401">
        <v>7.1</v>
      </c>
      <c r="X30" s="401">
        <v>72.98</v>
      </c>
      <c r="Y30" s="401">
        <v>124.46</v>
      </c>
      <c r="Z30" s="347">
        <v>174.5</v>
      </c>
      <c r="AA30" s="347">
        <v>118.2</v>
      </c>
      <c r="AB30" s="347">
        <v>91.27</v>
      </c>
    </row>
    <row r="31" spans="1:28" ht="12.75">
      <c r="A31" s="888"/>
      <c r="B31" s="445" t="s">
        <v>67</v>
      </c>
      <c r="C31" s="506">
        <v>14663</v>
      </c>
      <c r="D31" s="506">
        <v>5647</v>
      </c>
      <c r="E31" s="506">
        <v>7240</v>
      </c>
      <c r="F31" s="506">
        <v>6720</v>
      </c>
      <c r="G31" s="506">
        <v>4959</v>
      </c>
      <c r="H31" s="506">
        <v>3140</v>
      </c>
      <c r="I31" s="506">
        <v>5290</v>
      </c>
      <c r="J31" s="506">
        <v>6750</v>
      </c>
      <c r="K31" s="506">
        <v>3857</v>
      </c>
      <c r="L31" s="344">
        <v>12038</v>
      </c>
      <c r="M31" s="344">
        <v>2436</v>
      </c>
      <c r="N31" s="344">
        <v>11280</v>
      </c>
      <c r="O31" s="344">
        <v>35904</v>
      </c>
      <c r="P31" s="397">
        <v>91131.72</v>
      </c>
      <c r="Q31" s="401">
        <v>41224.2</v>
      </c>
      <c r="R31" s="401">
        <v>0</v>
      </c>
      <c r="S31" s="401">
        <v>1350</v>
      </c>
      <c r="T31" s="401">
        <v>19320</v>
      </c>
      <c r="U31" s="401">
        <v>18605</v>
      </c>
      <c r="V31" s="401">
        <v>17788.38</v>
      </c>
      <c r="W31" s="401">
        <v>2833</v>
      </c>
      <c r="X31" s="401">
        <v>43275</v>
      </c>
      <c r="Y31" s="401">
        <v>61841</v>
      </c>
      <c r="Z31" s="347">
        <v>59890</v>
      </c>
      <c r="AA31" s="347">
        <v>69827</v>
      </c>
      <c r="AB31" s="347">
        <v>712</v>
      </c>
    </row>
    <row r="32" spans="1:28" ht="12.75">
      <c r="A32" s="888"/>
      <c r="B32" s="444" t="s">
        <v>63</v>
      </c>
      <c r="C32" s="344">
        <f aca="true" t="shared" si="12" ref="C32:T32">(C31/C30)</f>
        <v>266.6</v>
      </c>
      <c r="D32" s="344">
        <f t="shared" si="12"/>
        <v>313.72222222222223</v>
      </c>
      <c r="E32" s="344">
        <f t="shared" si="12"/>
        <v>301.6666666666667</v>
      </c>
      <c r="F32" s="344">
        <f t="shared" si="12"/>
        <v>280</v>
      </c>
      <c r="G32" s="344">
        <f t="shared" si="12"/>
        <v>161.26829268292684</v>
      </c>
      <c r="H32" s="344">
        <f t="shared" si="12"/>
        <v>95.15151515151516</v>
      </c>
      <c r="I32" s="344">
        <f t="shared" si="12"/>
        <v>97.96296296296296</v>
      </c>
      <c r="J32" s="344">
        <f t="shared" si="12"/>
        <v>177.6315789473684</v>
      </c>
      <c r="K32" s="344">
        <f t="shared" si="12"/>
        <v>102.85333333333334</v>
      </c>
      <c r="L32" s="344">
        <f t="shared" si="12"/>
        <v>287.99043062200957</v>
      </c>
      <c r="M32" s="344">
        <f t="shared" si="12"/>
        <v>168</v>
      </c>
      <c r="N32" s="344">
        <f t="shared" si="12"/>
        <v>188</v>
      </c>
      <c r="O32" s="344">
        <f t="shared" si="12"/>
        <v>176</v>
      </c>
      <c r="P32" s="344">
        <f t="shared" si="12"/>
        <v>510.42746723423323</v>
      </c>
      <c r="Q32" s="344">
        <f t="shared" si="12"/>
        <v>216.39999999999998</v>
      </c>
      <c r="R32" s="344" t="e">
        <f t="shared" si="12"/>
        <v>#DIV/0!</v>
      </c>
      <c r="S32" s="344">
        <f t="shared" si="12"/>
        <v>168.75</v>
      </c>
      <c r="T32" s="344">
        <f t="shared" si="12"/>
        <v>306.6666666666667</v>
      </c>
      <c r="U32" s="344">
        <f aca="true" t="shared" si="13" ref="U32:Z32">(U31/U30)</f>
        <v>442.4494649227111</v>
      </c>
      <c r="V32" s="344">
        <f t="shared" si="13"/>
        <v>344.06924564796907</v>
      </c>
      <c r="W32" s="344">
        <f t="shared" si="13"/>
        <v>399.0140845070423</v>
      </c>
      <c r="X32" s="344">
        <f t="shared" si="13"/>
        <v>592.9706768977802</v>
      </c>
      <c r="Y32" s="344">
        <f t="shared" si="13"/>
        <v>496.87449783062834</v>
      </c>
      <c r="Z32" s="344">
        <f t="shared" si="13"/>
        <v>343.20916905444125</v>
      </c>
      <c r="AA32" s="344">
        <f>(AA31/AA30)</f>
        <v>590.7529610829104</v>
      </c>
      <c r="AB32" s="344">
        <f>(AB31/AB30)</f>
        <v>7.8010299112523285</v>
      </c>
    </row>
    <row r="33" spans="1:28" ht="12.75">
      <c r="A33" s="889"/>
      <c r="B33" s="444" t="s">
        <v>9</v>
      </c>
      <c r="C33" s="352">
        <v>9</v>
      </c>
      <c r="D33" s="352">
        <v>4</v>
      </c>
      <c r="E33" s="352">
        <v>6</v>
      </c>
      <c r="F33" s="352">
        <v>5</v>
      </c>
      <c r="G33" s="352">
        <v>14</v>
      </c>
      <c r="H33" s="352">
        <v>5</v>
      </c>
      <c r="I33" s="352">
        <v>1</v>
      </c>
      <c r="J33" s="352">
        <v>1</v>
      </c>
      <c r="K33" s="352">
        <v>3</v>
      </c>
      <c r="L33" s="344">
        <v>2</v>
      </c>
      <c r="M33" s="352">
        <v>1</v>
      </c>
      <c r="N33" s="352">
        <v>4</v>
      </c>
      <c r="O33" s="352">
        <v>4</v>
      </c>
      <c r="P33" s="354">
        <v>4</v>
      </c>
      <c r="Q33" s="507">
        <v>4</v>
      </c>
      <c r="R33" s="507">
        <v>0</v>
      </c>
      <c r="S33" s="507">
        <v>2</v>
      </c>
      <c r="T33" s="507">
        <v>1</v>
      </c>
      <c r="U33" s="507">
        <v>7</v>
      </c>
      <c r="V33" s="507">
        <v>3</v>
      </c>
      <c r="W33" s="507">
        <v>4</v>
      </c>
      <c r="X33" s="507">
        <v>4</v>
      </c>
      <c r="Y33" s="507">
        <v>4</v>
      </c>
      <c r="Z33" s="354">
        <v>1</v>
      </c>
      <c r="AA33" s="354">
        <v>2</v>
      </c>
      <c r="AB33" s="354">
        <v>2</v>
      </c>
    </row>
    <row r="34" spans="1:28" ht="12.75">
      <c r="A34" s="864" t="s">
        <v>170</v>
      </c>
      <c r="B34" s="444" t="s">
        <v>3</v>
      </c>
      <c r="C34" s="344">
        <v>2</v>
      </c>
      <c r="D34" s="344">
        <v>2.85</v>
      </c>
      <c r="E34" s="344">
        <v>0.3</v>
      </c>
      <c r="F34" s="344"/>
      <c r="G34" s="344">
        <v>13</v>
      </c>
      <c r="H34" s="344"/>
      <c r="I34" s="344"/>
      <c r="J34" s="344">
        <v>8.02</v>
      </c>
      <c r="K34" s="344">
        <v>50</v>
      </c>
      <c r="L34" s="344">
        <v>10</v>
      </c>
      <c r="M34" s="344">
        <v>2.25</v>
      </c>
      <c r="N34" s="356">
        <v>0</v>
      </c>
      <c r="O34" s="356">
        <v>0</v>
      </c>
      <c r="P34" s="356">
        <v>0</v>
      </c>
      <c r="Q34" s="401">
        <v>3.1</v>
      </c>
      <c r="R34" s="401">
        <v>0.01</v>
      </c>
      <c r="S34" s="401">
        <v>1.83</v>
      </c>
      <c r="T34" s="401">
        <v>0</v>
      </c>
      <c r="U34" s="401">
        <v>0.53</v>
      </c>
      <c r="V34" s="401">
        <v>0.06</v>
      </c>
      <c r="W34" s="401">
        <v>0.35</v>
      </c>
      <c r="X34" s="401">
        <v>2.2</v>
      </c>
      <c r="Y34" s="401">
        <v>0.28</v>
      </c>
      <c r="Z34" s="349">
        <v>0</v>
      </c>
      <c r="AA34" s="347">
        <v>1.5</v>
      </c>
      <c r="AB34" s="347">
        <v>12.23</v>
      </c>
    </row>
    <row r="35" spans="1:28" s="52" customFormat="1" ht="12.75">
      <c r="A35" s="865"/>
      <c r="B35" s="505" t="s">
        <v>5</v>
      </c>
      <c r="C35" s="401">
        <v>2</v>
      </c>
      <c r="D35" s="401">
        <v>2.85</v>
      </c>
      <c r="E35" s="401">
        <v>0.3</v>
      </c>
      <c r="F35" s="401"/>
      <c r="G35" s="401">
        <v>13</v>
      </c>
      <c r="H35" s="401"/>
      <c r="I35" s="401"/>
      <c r="J35" s="401">
        <v>7.62</v>
      </c>
      <c r="K35" s="401">
        <v>10</v>
      </c>
      <c r="L35" s="401">
        <v>10</v>
      </c>
      <c r="M35" s="401">
        <v>2.25</v>
      </c>
      <c r="N35" s="356">
        <v>0</v>
      </c>
      <c r="O35" s="356">
        <v>0</v>
      </c>
      <c r="P35" s="356">
        <v>0</v>
      </c>
      <c r="Q35" s="401">
        <v>3.1</v>
      </c>
      <c r="R35" s="401">
        <v>0.08</v>
      </c>
      <c r="S35" s="401">
        <v>1.83</v>
      </c>
      <c r="T35" s="401">
        <v>0</v>
      </c>
      <c r="U35" s="401">
        <v>0.53</v>
      </c>
      <c r="V35" s="401">
        <v>0.06</v>
      </c>
      <c r="W35" s="401">
        <v>0.35</v>
      </c>
      <c r="X35" s="401">
        <v>2.2</v>
      </c>
      <c r="Y35" s="401">
        <v>0.28</v>
      </c>
      <c r="Z35" s="349">
        <v>0</v>
      </c>
      <c r="AA35" s="347">
        <v>1.5</v>
      </c>
      <c r="AB35" s="347">
        <v>12.23</v>
      </c>
    </row>
    <row r="36" spans="1:28" ht="12.75">
      <c r="A36" s="865"/>
      <c r="B36" s="445" t="s">
        <v>67</v>
      </c>
      <c r="C36" s="506">
        <v>770</v>
      </c>
      <c r="D36" s="506">
        <v>770</v>
      </c>
      <c r="E36" s="506">
        <v>60</v>
      </c>
      <c r="F36" s="506"/>
      <c r="G36" s="506">
        <v>3000</v>
      </c>
      <c r="H36" s="506"/>
      <c r="I36" s="506"/>
      <c r="J36" s="506">
        <v>1905</v>
      </c>
      <c r="K36" s="506">
        <v>1500</v>
      </c>
      <c r="L36" s="344">
        <v>2500</v>
      </c>
      <c r="M36" s="344">
        <v>439</v>
      </c>
      <c r="N36" s="356">
        <v>0</v>
      </c>
      <c r="O36" s="356">
        <v>0</v>
      </c>
      <c r="P36" s="356">
        <v>0</v>
      </c>
      <c r="Q36" s="401">
        <v>533.2</v>
      </c>
      <c r="R36" s="401">
        <v>14</v>
      </c>
      <c r="S36" s="401">
        <v>350</v>
      </c>
      <c r="T36" s="401">
        <v>0</v>
      </c>
      <c r="U36" s="401">
        <v>132.5</v>
      </c>
      <c r="V36" s="401">
        <v>13.2</v>
      </c>
      <c r="W36" s="401">
        <v>77.66</v>
      </c>
      <c r="X36" s="401">
        <v>551</v>
      </c>
      <c r="Y36" s="401">
        <v>146</v>
      </c>
      <c r="Z36" s="349">
        <v>0</v>
      </c>
      <c r="AA36" s="347">
        <v>753</v>
      </c>
      <c r="AB36" s="347">
        <v>3697</v>
      </c>
    </row>
    <row r="37" spans="1:28" ht="12.75">
      <c r="A37" s="865"/>
      <c r="B37" s="444" t="s">
        <v>63</v>
      </c>
      <c r="C37" s="344">
        <f aca="true" t="shared" si="14" ref="C37:H37">(C36/C35)</f>
        <v>385</v>
      </c>
      <c r="D37" s="344">
        <f t="shared" si="14"/>
        <v>270.17543859649123</v>
      </c>
      <c r="E37" s="344">
        <f t="shared" si="14"/>
        <v>200</v>
      </c>
      <c r="F37" s="344" t="e">
        <f t="shared" si="14"/>
        <v>#DIV/0!</v>
      </c>
      <c r="G37" s="344">
        <f t="shared" si="14"/>
        <v>230.76923076923077</v>
      </c>
      <c r="H37" s="344" t="e">
        <f t="shared" si="14"/>
        <v>#DIV/0!</v>
      </c>
      <c r="I37" s="344"/>
      <c r="J37" s="344">
        <f>(J36/J35)</f>
        <v>250</v>
      </c>
      <c r="K37" s="344">
        <f>(K36/K35)</f>
        <v>150</v>
      </c>
      <c r="L37" s="344">
        <f>(L36/L35)</f>
        <v>250</v>
      </c>
      <c r="M37" s="344">
        <f>(M36/M35)</f>
        <v>195.11111111111111</v>
      </c>
      <c r="N37" s="356">
        <v>0</v>
      </c>
      <c r="O37" s="356">
        <v>0</v>
      </c>
      <c r="P37" s="356">
        <v>0</v>
      </c>
      <c r="Q37" s="496">
        <f>(Q36/Q35)</f>
        <v>172</v>
      </c>
      <c r="R37" s="496">
        <f>(R36/R35)</f>
        <v>175</v>
      </c>
      <c r="S37" s="496">
        <v>191.26</v>
      </c>
      <c r="T37" s="496">
        <v>0</v>
      </c>
      <c r="U37" s="344">
        <f>(U36/U35)</f>
        <v>250</v>
      </c>
      <c r="V37" s="344">
        <f>(V36/V35)</f>
        <v>220</v>
      </c>
      <c r="W37" s="344">
        <f>(W36/W35)</f>
        <v>221.8857142857143</v>
      </c>
      <c r="X37" s="344">
        <f>(X36/X35)</f>
        <v>250.45454545454544</v>
      </c>
      <c r="Y37" s="344">
        <f>(Y36/Y35)</f>
        <v>521.4285714285713</v>
      </c>
      <c r="Z37" s="349">
        <v>0</v>
      </c>
      <c r="AA37" s="344">
        <f>(AA36/AA35)</f>
        <v>502</v>
      </c>
      <c r="AB37" s="344">
        <f>(AB36/AB35)</f>
        <v>302.28945216680296</v>
      </c>
    </row>
    <row r="38" spans="1:28" ht="12.75">
      <c r="A38" s="866"/>
      <c r="B38" s="444" t="s">
        <v>9</v>
      </c>
      <c r="C38" s="352">
        <v>3</v>
      </c>
      <c r="D38" s="352">
        <v>3</v>
      </c>
      <c r="E38" s="352">
        <v>1</v>
      </c>
      <c r="F38" s="352"/>
      <c r="G38" s="352">
        <v>1</v>
      </c>
      <c r="H38" s="352"/>
      <c r="I38" s="352"/>
      <c r="J38" s="352">
        <v>4</v>
      </c>
      <c r="K38" s="352">
        <v>3</v>
      </c>
      <c r="L38" s="344">
        <v>2</v>
      </c>
      <c r="M38" s="352">
        <v>5</v>
      </c>
      <c r="N38" s="399">
        <v>0</v>
      </c>
      <c r="O38" s="399">
        <v>0</v>
      </c>
      <c r="P38" s="399">
        <v>0</v>
      </c>
      <c r="Q38" s="507">
        <v>5</v>
      </c>
      <c r="R38" s="507">
        <v>3</v>
      </c>
      <c r="S38" s="507">
        <v>1</v>
      </c>
      <c r="T38" s="507">
        <v>0</v>
      </c>
      <c r="U38" s="507">
        <v>5</v>
      </c>
      <c r="V38" s="507">
        <v>19</v>
      </c>
      <c r="W38" s="507">
        <v>2</v>
      </c>
      <c r="X38" s="507">
        <v>2</v>
      </c>
      <c r="Y38" s="507">
        <v>7</v>
      </c>
      <c r="Z38" s="349">
        <v>0</v>
      </c>
      <c r="AA38" s="354">
        <v>2</v>
      </c>
      <c r="AB38" s="354">
        <v>2</v>
      </c>
    </row>
    <row r="39" spans="1:28" ht="12.75">
      <c r="A39" s="887" t="s">
        <v>19</v>
      </c>
      <c r="B39" s="444" t="s">
        <v>3</v>
      </c>
      <c r="C39" s="344">
        <v>3.05</v>
      </c>
      <c r="D39" s="344">
        <v>4.5</v>
      </c>
      <c r="E39" s="344">
        <v>2.36</v>
      </c>
      <c r="F39" s="344"/>
      <c r="G39" s="344"/>
      <c r="H39" s="344"/>
      <c r="I39" s="344"/>
      <c r="J39" s="344"/>
      <c r="K39" s="344"/>
      <c r="L39" s="508">
        <v>0</v>
      </c>
      <c r="M39" s="356">
        <v>0</v>
      </c>
      <c r="N39" s="344">
        <v>34.09</v>
      </c>
      <c r="O39" s="356">
        <v>0</v>
      </c>
      <c r="P39" s="356">
        <v>0</v>
      </c>
      <c r="Q39" s="356">
        <v>0</v>
      </c>
      <c r="R39" s="402">
        <v>10.9</v>
      </c>
      <c r="S39" s="402">
        <v>12.8</v>
      </c>
      <c r="T39" s="402">
        <v>8.25</v>
      </c>
      <c r="U39" s="402">
        <v>11.9</v>
      </c>
      <c r="V39" s="349">
        <v>0</v>
      </c>
      <c r="W39" s="401">
        <v>7.5</v>
      </c>
      <c r="X39" s="401">
        <v>7.5</v>
      </c>
      <c r="Y39" s="401">
        <v>60.83</v>
      </c>
      <c r="Z39" s="347">
        <v>60.83</v>
      </c>
      <c r="AA39" s="347">
        <v>15</v>
      </c>
      <c r="AB39" s="347">
        <v>15</v>
      </c>
    </row>
    <row r="40" spans="1:28" s="52" customFormat="1" ht="12.75">
      <c r="A40" s="888"/>
      <c r="B40" s="505" t="s">
        <v>5</v>
      </c>
      <c r="C40" s="401">
        <v>3.05</v>
      </c>
      <c r="D40" s="401">
        <v>4.5</v>
      </c>
      <c r="E40" s="401">
        <v>2.36</v>
      </c>
      <c r="F40" s="401"/>
      <c r="G40" s="401"/>
      <c r="H40" s="401"/>
      <c r="I40" s="401"/>
      <c r="J40" s="401"/>
      <c r="K40" s="401"/>
      <c r="L40" s="508">
        <v>0</v>
      </c>
      <c r="M40" s="356">
        <v>0</v>
      </c>
      <c r="N40" s="401">
        <v>34</v>
      </c>
      <c r="O40" s="356">
        <v>0</v>
      </c>
      <c r="P40" s="356">
        <v>0</v>
      </c>
      <c r="Q40" s="356">
        <v>0</v>
      </c>
      <c r="R40" s="402">
        <v>5.7</v>
      </c>
      <c r="S40" s="402">
        <v>9.89</v>
      </c>
      <c r="T40" s="402">
        <v>8.25</v>
      </c>
      <c r="U40" s="402">
        <v>11.9</v>
      </c>
      <c r="V40" s="349">
        <v>0</v>
      </c>
      <c r="W40" s="401">
        <v>7.5</v>
      </c>
      <c r="X40" s="401">
        <v>7.5</v>
      </c>
      <c r="Y40" s="401">
        <v>59.73</v>
      </c>
      <c r="Z40" s="347">
        <v>60.83</v>
      </c>
      <c r="AA40" s="347">
        <v>15</v>
      </c>
      <c r="AB40" s="347">
        <v>15</v>
      </c>
    </row>
    <row r="41" spans="1:28" ht="12.75">
      <c r="A41" s="888"/>
      <c r="B41" s="445" t="s">
        <v>67</v>
      </c>
      <c r="C41" s="506">
        <v>1343</v>
      </c>
      <c r="D41" s="506">
        <v>1300</v>
      </c>
      <c r="E41" s="506">
        <v>519</v>
      </c>
      <c r="F41" s="506"/>
      <c r="G41" s="506"/>
      <c r="H41" s="506"/>
      <c r="I41" s="506"/>
      <c r="J41" s="506"/>
      <c r="K41" s="506"/>
      <c r="L41" s="508">
        <v>0</v>
      </c>
      <c r="M41" s="356">
        <v>0</v>
      </c>
      <c r="N41" s="344">
        <v>9000</v>
      </c>
      <c r="O41" s="356">
        <v>0</v>
      </c>
      <c r="P41" s="356">
        <v>0</v>
      </c>
      <c r="Q41" s="356">
        <v>0</v>
      </c>
      <c r="R41" s="356">
        <v>1249</v>
      </c>
      <c r="S41" s="402">
        <v>4328.8</v>
      </c>
      <c r="T41" s="356">
        <v>2063</v>
      </c>
      <c r="U41" s="356">
        <v>5110</v>
      </c>
      <c r="V41" s="349">
        <v>0</v>
      </c>
      <c r="W41" s="401">
        <v>1012.55</v>
      </c>
      <c r="X41" s="401">
        <v>1012.55</v>
      </c>
      <c r="Y41" s="401">
        <v>18392</v>
      </c>
      <c r="Z41" s="347">
        <v>10706</v>
      </c>
      <c r="AA41" s="347">
        <v>4501.2</v>
      </c>
      <c r="AB41" s="347">
        <v>4260</v>
      </c>
    </row>
    <row r="42" spans="1:28" ht="12" customHeight="1">
      <c r="A42" s="888"/>
      <c r="B42" s="444" t="s">
        <v>63</v>
      </c>
      <c r="C42" s="344">
        <f>(C41/C40)</f>
        <v>440.32786885245906</v>
      </c>
      <c r="D42" s="344">
        <f>(D41/D40)</f>
        <v>288.8888888888889</v>
      </c>
      <c r="E42" s="344">
        <f>(E41/E40)</f>
        <v>219.91525423728814</v>
      </c>
      <c r="F42" s="344" t="e">
        <f>(F41/F40)</f>
        <v>#DIV/0!</v>
      </c>
      <c r="G42" s="344"/>
      <c r="H42" s="344"/>
      <c r="I42" s="344"/>
      <c r="J42" s="344"/>
      <c r="K42" s="344"/>
      <c r="L42" s="508">
        <v>0</v>
      </c>
      <c r="M42" s="356">
        <v>0</v>
      </c>
      <c r="N42" s="344">
        <f>SUM(N41/N40)</f>
        <v>264.70588235294116</v>
      </c>
      <c r="O42" s="344" t="e">
        <f aca="true" t="shared" si="15" ref="O42:T42">SUM(O41/O40)</f>
        <v>#DIV/0!</v>
      </c>
      <c r="P42" s="344" t="e">
        <f t="shared" si="15"/>
        <v>#DIV/0!</v>
      </c>
      <c r="Q42" s="344" t="e">
        <f t="shared" si="15"/>
        <v>#DIV/0!</v>
      </c>
      <c r="R42" s="344">
        <f>SUM(R41/R40)</f>
        <v>219.12280701754386</v>
      </c>
      <c r="S42" s="344">
        <f t="shared" si="15"/>
        <v>437.69464105156726</v>
      </c>
      <c r="T42" s="344">
        <f t="shared" si="15"/>
        <v>250.06060606060606</v>
      </c>
      <c r="U42" s="344">
        <f>SUM(U41/U40)</f>
        <v>429.4117647058823</v>
      </c>
      <c r="V42" s="349">
        <v>0</v>
      </c>
      <c r="W42" s="344">
        <f aca="true" t="shared" si="16" ref="W42:AB42">(W41/W40)</f>
        <v>135.00666666666666</v>
      </c>
      <c r="X42" s="344">
        <f t="shared" si="16"/>
        <v>135.00666666666666</v>
      </c>
      <c r="Y42" s="344">
        <f t="shared" si="16"/>
        <v>307.91896869244937</v>
      </c>
      <c r="Z42" s="344">
        <f t="shared" si="16"/>
        <v>175.99868485944435</v>
      </c>
      <c r="AA42" s="344">
        <f t="shared" si="16"/>
        <v>300.08</v>
      </c>
      <c r="AB42" s="344">
        <f t="shared" si="16"/>
        <v>284</v>
      </c>
    </row>
    <row r="43" spans="1:28" ht="12.75">
      <c r="A43" s="889"/>
      <c r="B43" s="444" t="s">
        <v>9</v>
      </c>
      <c r="C43" s="352">
        <v>13</v>
      </c>
      <c r="D43" s="352">
        <v>11</v>
      </c>
      <c r="E43" s="352">
        <v>9</v>
      </c>
      <c r="F43" s="352"/>
      <c r="G43" s="352"/>
      <c r="H43" s="352"/>
      <c r="I43" s="352"/>
      <c r="J43" s="352"/>
      <c r="K43" s="352"/>
      <c r="L43" s="508">
        <v>0</v>
      </c>
      <c r="M43" s="356">
        <v>0</v>
      </c>
      <c r="N43" s="352">
        <v>31</v>
      </c>
      <c r="O43" s="399">
        <v>0</v>
      </c>
      <c r="P43" s="399">
        <v>0</v>
      </c>
      <c r="Q43" s="399">
        <v>0</v>
      </c>
      <c r="R43" s="399">
        <v>27</v>
      </c>
      <c r="S43" s="399">
        <v>23</v>
      </c>
      <c r="T43" s="399">
        <v>23</v>
      </c>
      <c r="U43" s="399">
        <v>56</v>
      </c>
      <c r="V43" s="349">
        <v>0</v>
      </c>
      <c r="W43" s="507">
        <v>16</v>
      </c>
      <c r="X43" s="507">
        <v>16</v>
      </c>
      <c r="Y43" s="507">
        <v>34</v>
      </c>
      <c r="Z43" s="354">
        <v>34</v>
      </c>
      <c r="AA43" s="354">
        <v>25</v>
      </c>
      <c r="AB43" s="354">
        <v>27</v>
      </c>
    </row>
    <row r="44" spans="1:28" ht="12.75">
      <c r="A44" s="864" t="s">
        <v>170</v>
      </c>
      <c r="B44" s="444" t="s">
        <v>3</v>
      </c>
      <c r="C44" s="344">
        <v>3.5</v>
      </c>
      <c r="D44" s="344">
        <v>33.5</v>
      </c>
      <c r="E44" s="344">
        <v>36.2</v>
      </c>
      <c r="F44" s="344">
        <v>423</v>
      </c>
      <c r="G44" s="344">
        <v>130</v>
      </c>
      <c r="H44" s="344"/>
      <c r="I44" s="344">
        <v>17</v>
      </c>
      <c r="J44" s="344">
        <v>19</v>
      </c>
      <c r="K44" s="344">
        <v>112</v>
      </c>
      <c r="L44" s="344"/>
      <c r="M44" s="356">
        <v>0</v>
      </c>
      <c r="N44" s="356">
        <v>0</v>
      </c>
      <c r="O44" s="356">
        <v>0</v>
      </c>
      <c r="P44" s="356">
        <v>0</v>
      </c>
      <c r="Q44" s="496">
        <v>24.79</v>
      </c>
      <c r="R44" s="496">
        <v>6.5</v>
      </c>
      <c r="S44" s="496">
        <v>9</v>
      </c>
      <c r="T44" s="496">
        <v>0</v>
      </c>
      <c r="U44" s="496">
        <v>8.5</v>
      </c>
      <c r="V44" s="510">
        <v>5</v>
      </c>
      <c r="W44" s="580">
        <v>0</v>
      </c>
      <c r="X44" s="580">
        <v>0</v>
      </c>
      <c r="Y44" s="580">
        <v>0</v>
      </c>
      <c r="Z44" s="347">
        <v>2.3</v>
      </c>
      <c r="AA44" s="347">
        <v>7</v>
      </c>
      <c r="AB44" s="347">
        <v>8</v>
      </c>
    </row>
    <row r="45" spans="1:28" s="52" customFormat="1" ht="12.75">
      <c r="A45" s="865"/>
      <c r="B45" s="505" t="s">
        <v>5</v>
      </c>
      <c r="C45" s="401">
        <v>3.5</v>
      </c>
      <c r="D45" s="401">
        <v>6.5</v>
      </c>
      <c r="E45" s="401">
        <v>36.2</v>
      </c>
      <c r="F45" s="401">
        <v>212</v>
      </c>
      <c r="G45" s="401">
        <v>80</v>
      </c>
      <c r="H45" s="401"/>
      <c r="I45" s="401">
        <v>17</v>
      </c>
      <c r="J45" s="401">
        <v>11</v>
      </c>
      <c r="K45" s="401">
        <v>30</v>
      </c>
      <c r="L45" s="401"/>
      <c r="M45" s="356">
        <v>0</v>
      </c>
      <c r="N45" s="356">
        <v>0</v>
      </c>
      <c r="O45" s="356">
        <v>0</v>
      </c>
      <c r="P45" s="356">
        <v>0</v>
      </c>
      <c r="Q45" s="511">
        <v>21.78</v>
      </c>
      <c r="R45" s="511">
        <v>5</v>
      </c>
      <c r="S45" s="511">
        <v>6.5</v>
      </c>
      <c r="T45" s="511">
        <v>0</v>
      </c>
      <c r="U45" s="511">
        <v>8.5</v>
      </c>
      <c r="V45" s="510">
        <v>5</v>
      </c>
      <c r="W45" s="580">
        <v>0</v>
      </c>
      <c r="X45" s="580">
        <v>0</v>
      </c>
      <c r="Y45" s="580">
        <v>0</v>
      </c>
      <c r="Z45" s="347">
        <v>0.25</v>
      </c>
      <c r="AA45" s="347">
        <v>7</v>
      </c>
      <c r="AB45" s="347">
        <v>8</v>
      </c>
    </row>
    <row r="46" spans="1:28" ht="12.75">
      <c r="A46" s="865"/>
      <c r="B46" s="445" t="s">
        <v>67</v>
      </c>
      <c r="C46" s="506">
        <v>700</v>
      </c>
      <c r="D46" s="506">
        <v>767</v>
      </c>
      <c r="E46" s="506">
        <v>8869</v>
      </c>
      <c r="F46" s="506">
        <v>17852</v>
      </c>
      <c r="G46" s="506">
        <v>12400</v>
      </c>
      <c r="H46" s="506"/>
      <c r="I46" s="506">
        <v>5193</v>
      </c>
      <c r="J46" s="506">
        <v>2700</v>
      </c>
      <c r="K46" s="506">
        <v>3500</v>
      </c>
      <c r="L46" s="344"/>
      <c r="M46" s="356">
        <v>0</v>
      </c>
      <c r="N46" s="356">
        <v>0</v>
      </c>
      <c r="O46" s="356">
        <v>0</v>
      </c>
      <c r="P46" s="356">
        <v>0</v>
      </c>
      <c r="Q46" s="496">
        <v>2544.78</v>
      </c>
      <c r="R46" s="496">
        <v>900</v>
      </c>
      <c r="S46" s="496">
        <v>1621</v>
      </c>
      <c r="T46" s="496">
        <v>0</v>
      </c>
      <c r="U46" s="496">
        <v>1683</v>
      </c>
      <c r="V46" s="401">
        <v>1500.4</v>
      </c>
      <c r="W46" s="580">
        <v>0</v>
      </c>
      <c r="X46" s="580">
        <v>0</v>
      </c>
      <c r="Y46" s="580">
        <v>0</v>
      </c>
      <c r="Z46" s="347">
        <v>55</v>
      </c>
      <c r="AA46" s="347">
        <v>1200</v>
      </c>
      <c r="AB46" s="347">
        <v>1426.4</v>
      </c>
    </row>
    <row r="47" spans="1:28" ht="12.75">
      <c r="A47" s="865"/>
      <c r="B47" s="444" t="s">
        <v>63</v>
      </c>
      <c r="C47" s="344">
        <f aca="true" t="shared" si="17" ref="C47:L47">(C46/C45)</f>
        <v>200</v>
      </c>
      <c r="D47" s="344">
        <f t="shared" si="17"/>
        <v>118</v>
      </c>
      <c r="E47" s="344">
        <f t="shared" si="17"/>
        <v>244.99999999999997</v>
      </c>
      <c r="F47" s="344">
        <f t="shared" si="17"/>
        <v>84.20754716981132</v>
      </c>
      <c r="G47" s="344">
        <f t="shared" si="17"/>
        <v>155</v>
      </c>
      <c r="H47" s="344" t="e">
        <f t="shared" si="17"/>
        <v>#DIV/0!</v>
      </c>
      <c r="I47" s="344">
        <f t="shared" si="17"/>
        <v>305.47058823529414</v>
      </c>
      <c r="J47" s="344">
        <f t="shared" si="17"/>
        <v>245.45454545454547</v>
      </c>
      <c r="K47" s="344">
        <f t="shared" si="17"/>
        <v>116.66666666666667</v>
      </c>
      <c r="L47" s="344" t="e">
        <f t="shared" si="17"/>
        <v>#DIV/0!</v>
      </c>
      <c r="M47" s="356">
        <v>0</v>
      </c>
      <c r="N47" s="356">
        <v>0</v>
      </c>
      <c r="O47" s="356">
        <v>0</v>
      </c>
      <c r="P47" s="356">
        <v>0</v>
      </c>
      <c r="Q47" s="512">
        <f>(Q46/Q45)</f>
        <v>116.84022038567494</v>
      </c>
      <c r="R47" s="512">
        <f>(R46/R45)</f>
        <v>180</v>
      </c>
      <c r="S47" s="512">
        <f>(S46/S45)</f>
        <v>249.3846153846154</v>
      </c>
      <c r="T47" s="512">
        <v>0</v>
      </c>
      <c r="U47" s="358">
        <f>(U46/U45)</f>
        <v>198</v>
      </c>
      <c r="V47" s="344">
        <f>(V46/V45)</f>
        <v>300.08000000000004</v>
      </c>
      <c r="W47" s="580">
        <v>0</v>
      </c>
      <c r="X47" s="580">
        <v>0</v>
      </c>
      <c r="Y47" s="580">
        <v>0</v>
      </c>
      <c r="Z47" s="344">
        <f>(Z46/Z45)</f>
        <v>220</v>
      </c>
      <c r="AA47" s="344">
        <f>(AA46/AA45)</f>
        <v>171.42857142857142</v>
      </c>
      <c r="AB47" s="344">
        <f>(AB46/AB45)</f>
        <v>178.3</v>
      </c>
    </row>
    <row r="48" spans="1:28" ht="12.75">
      <c r="A48" s="866"/>
      <c r="B48" s="444" t="s">
        <v>9</v>
      </c>
      <c r="C48" s="352">
        <v>4</v>
      </c>
      <c r="D48" s="352">
        <v>6</v>
      </c>
      <c r="E48" s="352">
        <v>14</v>
      </c>
      <c r="F48" s="352">
        <v>4</v>
      </c>
      <c r="G48" s="352">
        <v>2</v>
      </c>
      <c r="H48" s="352"/>
      <c r="I48" s="352">
        <v>7</v>
      </c>
      <c r="J48" s="352">
        <v>10</v>
      </c>
      <c r="K48" s="352">
        <v>1</v>
      </c>
      <c r="L48" s="344"/>
      <c r="M48" s="356">
        <v>0</v>
      </c>
      <c r="N48" s="356">
        <v>0</v>
      </c>
      <c r="O48" s="356">
        <v>0</v>
      </c>
      <c r="P48" s="356">
        <v>0</v>
      </c>
      <c r="Q48" s="496">
        <v>10</v>
      </c>
      <c r="R48" s="496">
        <v>9</v>
      </c>
      <c r="S48" s="496">
        <v>19</v>
      </c>
      <c r="T48" s="496">
        <v>0</v>
      </c>
      <c r="U48" s="496">
        <v>12</v>
      </c>
      <c r="V48" s="496">
        <v>13</v>
      </c>
      <c r="W48" s="580">
        <v>0</v>
      </c>
      <c r="X48" s="580">
        <v>0</v>
      </c>
      <c r="Y48" s="580">
        <v>0</v>
      </c>
      <c r="Z48" s="354">
        <v>3</v>
      </c>
      <c r="AA48" s="354">
        <v>6</v>
      </c>
      <c r="AB48" s="354">
        <v>8</v>
      </c>
    </row>
    <row r="49" spans="1:28" ht="12.75">
      <c r="A49" s="887" t="s">
        <v>95</v>
      </c>
      <c r="B49" s="444" t="s">
        <v>3</v>
      </c>
      <c r="C49" s="344">
        <v>92.1</v>
      </c>
      <c r="D49" s="344">
        <v>369</v>
      </c>
      <c r="E49" s="344">
        <v>441.82</v>
      </c>
      <c r="F49" s="344">
        <v>157.5</v>
      </c>
      <c r="G49" s="344">
        <v>220</v>
      </c>
      <c r="H49" s="344">
        <v>438.45</v>
      </c>
      <c r="I49" s="344">
        <v>458</v>
      </c>
      <c r="J49" s="344">
        <v>539.75</v>
      </c>
      <c r="K49" s="344">
        <v>540.39</v>
      </c>
      <c r="L49" s="344">
        <v>399.95</v>
      </c>
      <c r="M49" s="344">
        <v>552</v>
      </c>
      <c r="N49" s="344">
        <v>200.5</v>
      </c>
      <c r="O49" s="344">
        <v>523</v>
      </c>
      <c r="P49" s="397">
        <v>157.29</v>
      </c>
      <c r="Q49" s="511">
        <v>372.19</v>
      </c>
      <c r="R49" s="511">
        <v>362.18</v>
      </c>
      <c r="S49" s="513">
        <v>351.75</v>
      </c>
      <c r="T49" s="513">
        <v>132.02</v>
      </c>
      <c r="U49" s="513">
        <v>62.85</v>
      </c>
      <c r="V49" s="513">
        <v>91.35</v>
      </c>
      <c r="W49" s="513">
        <v>69.15</v>
      </c>
      <c r="X49" s="513">
        <v>69.15</v>
      </c>
      <c r="Y49" s="513">
        <v>61.12</v>
      </c>
      <c r="Z49" s="347">
        <v>87.2</v>
      </c>
      <c r="AA49" s="347">
        <v>35.68</v>
      </c>
      <c r="AB49" s="347">
        <v>125.4</v>
      </c>
    </row>
    <row r="50" spans="1:28" s="52" customFormat="1" ht="12.75">
      <c r="A50" s="888"/>
      <c r="B50" s="505" t="s">
        <v>5</v>
      </c>
      <c r="C50" s="401">
        <v>92.1</v>
      </c>
      <c r="D50" s="401">
        <v>320</v>
      </c>
      <c r="E50" s="401">
        <v>419.57</v>
      </c>
      <c r="F50" s="401">
        <v>157.5</v>
      </c>
      <c r="G50" s="401">
        <v>200</v>
      </c>
      <c r="H50" s="401">
        <v>386.8</v>
      </c>
      <c r="I50" s="401">
        <v>404.76</v>
      </c>
      <c r="J50" s="401">
        <v>355.33</v>
      </c>
      <c r="K50" s="401">
        <v>506.39</v>
      </c>
      <c r="L50" s="401">
        <v>370</v>
      </c>
      <c r="M50" s="401">
        <v>552</v>
      </c>
      <c r="N50" s="401">
        <v>200.5</v>
      </c>
      <c r="O50" s="401">
        <v>523</v>
      </c>
      <c r="P50" s="400">
        <v>157.29</v>
      </c>
      <c r="Q50" s="511">
        <v>372.19</v>
      </c>
      <c r="R50" s="511">
        <v>273.9</v>
      </c>
      <c r="S50" s="511">
        <v>337.65</v>
      </c>
      <c r="T50" s="511">
        <v>132.02</v>
      </c>
      <c r="U50" s="513">
        <v>62.85</v>
      </c>
      <c r="V50" s="513">
        <v>35.65</v>
      </c>
      <c r="W50" s="513">
        <v>57.15</v>
      </c>
      <c r="X50" s="513">
        <v>69.15</v>
      </c>
      <c r="Y50" s="513">
        <v>11.57</v>
      </c>
      <c r="Z50" s="347">
        <v>87.2</v>
      </c>
      <c r="AA50" s="347">
        <v>35.68</v>
      </c>
      <c r="AB50" s="347">
        <v>120.9</v>
      </c>
    </row>
    <row r="51" spans="1:28" ht="12.75">
      <c r="A51" s="888"/>
      <c r="B51" s="445" t="s">
        <v>67</v>
      </c>
      <c r="C51" s="506">
        <v>31832</v>
      </c>
      <c r="D51" s="506">
        <v>112844</v>
      </c>
      <c r="E51" s="506">
        <v>129228</v>
      </c>
      <c r="F51" s="506">
        <v>40532</v>
      </c>
      <c r="G51" s="506">
        <v>42500</v>
      </c>
      <c r="H51" s="506">
        <v>79700</v>
      </c>
      <c r="I51" s="506">
        <v>76904</v>
      </c>
      <c r="J51" s="506">
        <v>93931</v>
      </c>
      <c r="K51" s="506">
        <v>92500</v>
      </c>
      <c r="L51" s="344">
        <v>92000</v>
      </c>
      <c r="M51" s="344">
        <v>122544</v>
      </c>
      <c r="N51" s="344">
        <v>45220</v>
      </c>
      <c r="O51" s="344">
        <v>182004</v>
      </c>
      <c r="P51" s="397">
        <v>21449.45</v>
      </c>
      <c r="Q51" s="511">
        <v>121330.22</v>
      </c>
      <c r="R51" s="514">
        <v>63447</v>
      </c>
      <c r="S51" s="515">
        <v>89778.05</v>
      </c>
      <c r="T51" s="515">
        <v>39838</v>
      </c>
      <c r="U51" s="515">
        <v>25430</v>
      </c>
      <c r="V51" s="515">
        <v>11621.4</v>
      </c>
      <c r="W51" s="515">
        <v>12384</v>
      </c>
      <c r="X51" s="515">
        <v>12384</v>
      </c>
      <c r="Y51" s="515">
        <v>4716</v>
      </c>
      <c r="Z51" s="347">
        <v>24977.9</v>
      </c>
      <c r="AA51" s="347">
        <v>16611.38</v>
      </c>
      <c r="AB51" s="347">
        <v>41047</v>
      </c>
    </row>
    <row r="52" spans="1:28" ht="12.75">
      <c r="A52" s="888"/>
      <c r="B52" s="444" t="s">
        <v>63</v>
      </c>
      <c r="C52" s="344">
        <f aca="true" t="shared" si="18" ref="C52:T52">(C51/C50)</f>
        <v>345.62432138979375</v>
      </c>
      <c r="D52" s="344">
        <f t="shared" si="18"/>
        <v>352.6375</v>
      </c>
      <c r="E52" s="344">
        <f t="shared" si="18"/>
        <v>308.0010486927092</v>
      </c>
      <c r="F52" s="344">
        <f t="shared" si="18"/>
        <v>257.34603174603177</v>
      </c>
      <c r="G52" s="344">
        <f t="shared" si="18"/>
        <v>212.5</v>
      </c>
      <c r="H52" s="344">
        <f t="shared" si="18"/>
        <v>206.04963805584282</v>
      </c>
      <c r="I52" s="344">
        <f t="shared" si="18"/>
        <v>189.99901176005534</v>
      </c>
      <c r="J52" s="344">
        <f t="shared" si="18"/>
        <v>264.34863366448093</v>
      </c>
      <c r="K52" s="344">
        <f t="shared" si="18"/>
        <v>182.66553446948004</v>
      </c>
      <c r="L52" s="344">
        <f t="shared" si="18"/>
        <v>248.64864864864865</v>
      </c>
      <c r="M52" s="344">
        <f t="shared" si="18"/>
        <v>222</v>
      </c>
      <c r="N52" s="344">
        <f t="shared" si="18"/>
        <v>225.5361596009975</v>
      </c>
      <c r="O52" s="344">
        <f t="shared" si="18"/>
        <v>348</v>
      </c>
      <c r="P52" s="344">
        <f t="shared" si="18"/>
        <v>136.36880920592537</v>
      </c>
      <c r="Q52" s="344">
        <f t="shared" si="18"/>
        <v>325.99000510491953</v>
      </c>
      <c r="R52" s="344">
        <f t="shared" si="18"/>
        <v>231.64293537787515</v>
      </c>
      <c r="S52" s="344">
        <f t="shared" si="18"/>
        <v>265.89086332000596</v>
      </c>
      <c r="T52" s="344">
        <f t="shared" si="18"/>
        <v>301.7573094985608</v>
      </c>
      <c r="U52" s="344">
        <f aca="true" t="shared" si="19" ref="U52:Z52">(U51/U50)</f>
        <v>404.61416070007954</v>
      </c>
      <c r="V52" s="344">
        <f t="shared" si="19"/>
        <v>325.9859747545582</v>
      </c>
      <c r="W52" s="344">
        <f t="shared" si="19"/>
        <v>216.69291338582678</v>
      </c>
      <c r="X52" s="344">
        <f t="shared" si="19"/>
        <v>179.08893709327546</v>
      </c>
      <c r="Y52" s="344">
        <f t="shared" si="19"/>
        <v>407.6058772687986</v>
      </c>
      <c r="Z52" s="344">
        <f t="shared" si="19"/>
        <v>286.44380733944956</v>
      </c>
      <c r="AA52" s="344">
        <f>(AA51/AA50)</f>
        <v>465.5655829596413</v>
      </c>
      <c r="AB52" s="344">
        <f>(AB51/AB50)</f>
        <v>339.5119933829611</v>
      </c>
    </row>
    <row r="53" spans="1:28" ht="12.75">
      <c r="A53" s="889"/>
      <c r="B53" s="444" t="s">
        <v>9</v>
      </c>
      <c r="C53" s="352">
        <v>42</v>
      </c>
      <c r="D53" s="352">
        <v>98</v>
      </c>
      <c r="E53" s="352">
        <v>172</v>
      </c>
      <c r="F53" s="352">
        <v>52</v>
      </c>
      <c r="G53" s="352">
        <v>64</v>
      </c>
      <c r="H53" s="352">
        <v>83</v>
      </c>
      <c r="I53" s="352">
        <v>121</v>
      </c>
      <c r="J53" s="352">
        <v>162</v>
      </c>
      <c r="K53" s="352">
        <v>161</v>
      </c>
      <c r="L53" s="344">
        <v>120</v>
      </c>
      <c r="M53" s="352">
        <v>132</v>
      </c>
      <c r="N53" s="352">
        <v>62</v>
      </c>
      <c r="O53" s="352">
        <v>90</v>
      </c>
      <c r="P53" s="354">
        <v>26</v>
      </c>
      <c r="Q53" s="507">
        <v>98</v>
      </c>
      <c r="R53" s="507">
        <v>64</v>
      </c>
      <c r="S53" s="507">
        <v>67</v>
      </c>
      <c r="T53" s="507">
        <v>61</v>
      </c>
      <c r="U53" s="507">
        <v>19</v>
      </c>
      <c r="V53" s="507">
        <v>47</v>
      </c>
      <c r="W53" s="507">
        <v>22</v>
      </c>
      <c r="X53" s="507">
        <v>22</v>
      </c>
      <c r="Y53" s="507">
        <v>15</v>
      </c>
      <c r="Z53" s="354">
        <v>38</v>
      </c>
      <c r="AA53" s="354">
        <v>23</v>
      </c>
      <c r="AB53" s="354">
        <v>53</v>
      </c>
    </row>
    <row r="54" spans="1:28" ht="12.75">
      <c r="A54" s="887" t="s">
        <v>123</v>
      </c>
      <c r="B54" s="444" t="s">
        <v>3</v>
      </c>
      <c r="C54" s="344">
        <v>42411.9666666667</v>
      </c>
      <c r="D54" s="344">
        <v>150319.333333333</v>
      </c>
      <c r="E54" s="344">
        <v>172149.31</v>
      </c>
      <c r="F54" s="344">
        <v>53990.1666666667</v>
      </c>
      <c r="G54" s="344">
        <v>56586.6666666667</v>
      </c>
      <c r="H54" s="344">
        <v>106103.3</v>
      </c>
      <c r="I54" s="344">
        <v>102368.253333333</v>
      </c>
      <c r="J54" s="344">
        <v>124999.943333333</v>
      </c>
      <c r="K54" s="344">
        <v>123141.87</v>
      </c>
      <c r="L54" s="344">
        <v>122523.366666667</v>
      </c>
      <c r="M54" s="344">
        <v>0</v>
      </c>
      <c r="N54" s="344">
        <v>0</v>
      </c>
      <c r="O54" s="344">
        <v>0</v>
      </c>
      <c r="P54" s="344">
        <v>0</v>
      </c>
      <c r="Q54" s="344">
        <v>0</v>
      </c>
      <c r="R54" s="511">
        <v>2.5</v>
      </c>
      <c r="S54" s="511">
        <v>0</v>
      </c>
      <c r="T54" s="511">
        <v>0</v>
      </c>
      <c r="U54" s="511">
        <v>0</v>
      </c>
      <c r="V54" s="511">
        <v>0</v>
      </c>
      <c r="W54" s="511">
        <v>0</v>
      </c>
      <c r="X54" s="511">
        <v>0</v>
      </c>
      <c r="Y54" s="511">
        <v>0</v>
      </c>
      <c r="Z54" s="511">
        <v>0</v>
      </c>
      <c r="AA54" s="502">
        <v>0</v>
      </c>
      <c r="AB54" s="502">
        <v>0</v>
      </c>
    </row>
    <row r="55" spans="1:28" ht="12.75">
      <c r="A55" s="888"/>
      <c r="B55" s="505" t="s">
        <v>5</v>
      </c>
      <c r="C55" s="401">
        <v>58281.9166666667</v>
      </c>
      <c r="D55" s="401">
        <v>206556.833333333</v>
      </c>
      <c r="E55" s="401">
        <v>236542.4</v>
      </c>
      <c r="F55" s="401">
        <v>74177.4166666667</v>
      </c>
      <c r="G55" s="401">
        <v>77726.6666666667</v>
      </c>
      <c r="H55" s="401">
        <v>145734.075</v>
      </c>
      <c r="I55" s="401">
        <v>140591.253333333</v>
      </c>
      <c r="J55" s="401">
        <v>171695.568333333</v>
      </c>
      <c r="K55" s="401">
        <v>169121.675</v>
      </c>
      <c r="L55" s="401">
        <v>168323.391666667</v>
      </c>
      <c r="M55" s="401">
        <v>0</v>
      </c>
      <c r="N55" s="401">
        <v>0</v>
      </c>
      <c r="O55" s="401">
        <v>0</v>
      </c>
      <c r="P55" s="401">
        <v>0</v>
      </c>
      <c r="Q55" s="401">
        <v>0</v>
      </c>
      <c r="R55" s="511">
        <v>2.5</v>
      </c>
      <c r="S55" s="511">
        <v>0</v>
      </c>
      <c r="T55" s="511">
        <v>0</v>
      </c>
      <c r="U55" s="511">
        <v>0</v>
      </c>
      <c r="V55" s="511">
        <v>0</v>
      </c>
      <c r="W55" s="511">
        <v>0</v>
      </c>
      <c r="X55" s="511">
        <v>0</v>
      </c>
      <c r="Y55" s="511">
        <v>0</v>
      </c>
      <c r="Z55" s="511">
        <v>0</v>
      </c>
      <c r="AA55" s="502">
        <v>0</v>
      </c>
      <c r="AB55" s="502">
        <v>0</v>
      </c>
    </row>
    <row r="56" spans="1:28" ht="12.75">
      <c r="A56" s="888"/>
      <c r="B56" s="445" t="s">
        <v>67</v>
      </c>
      <c r="C56" s="506">
        <v>74151.8666666667</v>
      </c>
      <c r="D56" s="506">
        <v>262794.333333333</v>
      </c>
      <c r="E56" s="506">
        <v>300935.49</v>
      </c>
      <c r="F56" s="506">
        <v>94364.6666666667</v>
      </c>
      <c r="G56" s="506">
        <v>98866.6666666667</v>
      </c>
      <c r="H56" s="506">
        <v>185364.85</v>
      </c>
      <c r="I56" s="506">
        <v>178814.253333333</v>
      </c>
      <c r="J56" s="506">
        <v>218391.193333333</v>
      </c>
      <c r="K56" s="506">
        <v>215101.48</v>
      </c>
      <c r="L56" s="344">
        <v>214123.416666667</v>
      </c>
      <c r="M56" s="344">
        <v>0</v>
      </c>
      <c r="N56" s="344">
        <v>0</v>
      </c>
      <c r="O56" s="344">
        <v>0</v>
      </c>
      <c r="P56" s="344">
        <v>0</v>
      </c>
      <c r="Q56" s="344">
        <v>0</v>
      </c>
      <c r="R56" s="511">
        <v>750</v>
      </c>
      <c r="S56" s="511">
        <v>0</v>
      </c>
      <c r="T56" s="511">
        <v>0</v>
      </c>
      <c r="U56" s="511">
        <v>0</v>
      </c>
      <c r="V56" s="511">
        <v>0</v>
      </c>
      <c r="W56" s="511">
        <v>0</v>
      </c>
      <c r="X56" s="511">
        <v>0</v>
      </c>
      <c r="Y56" s="511">
        <v>0</v>
      </c>
      <c r="Z56" s="511">
        <v>0</v>
      </c>
      <c r="AA56" s="502">
        <v>0</v>
      </c>
      <c r="AB56" s="502">
        <v>0</v>
      </c>
    </row>
    <row r="57" spans="1:28" ht="12.75">
      <c r="A57" s="888"/>
      <c r="B57" s="444" t="s">
        <v>63</v>
      </c>
      <c r="C57" s="344">
        <f aca="true" t="shared" si="20" ref="C57:L57">(C56/C55)</f>
        <v>1.2722962954489885</v>
      </c>
      <c r="D57" s="344">
        <f t="shared" si="20"/>
        <v>1.2722616293659297</v>
      </c>
      <c r="E57" s="344">
        <f t="shared" si="20"/>
        <v>1.272226416912993</v>
      </c>
      <c r="F57" s="344">
        <f t="shared" si="20"/>
        <v>1.2721481942504962</v>
      </c>
      <c r="G57" s="344">
        <f t="shared" si="20"/>
        <v>1.2719787288789774</v>
      </c>
      <c r="H57" s="344">
        <f t="shared" si="20"/>
        <v>1.271938975150458</v>
      </c>
      <c r="I57" s="344">
        <f t="shared" si="20"/>
        <v>1.27187324313395</v>
      </c>
      <c r="J57" s="344">
        <f t="shared" si="20"/>
        <v>1.2719675612671857</v>
      </c>
      <c r="K57" s="344">
        <f t="shared" si="20"/>
        <v>1.2718741107548752</v>
      </c>
      <c r="L57" s="344">
        <f t="shared" si="20"/>
        <v>1.2720954262298754</v>
      </c>
      <c r="M57" s="344">
        <v>0</v>
      </c>
      <c r="N57" s="344">
        <v>0</v>
      </c>
      <c r="O57" s="344">
        <v>0</v>
      </c>
      <c r="P57" s="344">
        <v>0</v>
      </c>
      <c r="Q57" s="344">
        <v>0</v>
      </c>
      <c r="R57" s="512">
        <f>(R56/R55)</f>
        <v>300</v>
      </c>
      <c r="S57" s="511">
        <v>0</v>
      </c>
      <c r="T57" s="511">
        <v>0</v>
      </c>
      <c r="U57" s="511">
        <v>0</v>
      </c>
      <c r="V57" s="511">
        <v>0</v>
      </c>
      <c r="W57" s="511">
        <v>0</v>
      </c>
      <c r="X57" s="511">
        <v>0</v>
      </c>
      <c r="Y57" s="511">
        <v>0</v>
      </c>
      <c r="Z57" s="511">
        <v>0</v>
      </c>
      <c r="AA57" s="352">
        <v>0</v>
      </c>
      <c r="AB57" s="352">
        <v>0</v>
      </c>
    </row>
    <row r="58" spans="1:28" ht="12.75">
      <c r="A58" s="889"/>
      <c r="B58" s="444" t="s">
        <v>9</v>
      </c>
      <c r="C58" s="352">
        <v>42</v>
      </c>
      <c r="D58" s="352">
        <v>98</v>
      </c>
      <c r="E58" s="352">
        <v>172</v>
      </c>
      <c r="F58" s="352">
        <v>52</v>
      </c>
      <c r="G58" s="352">
        <v>64</v>
      </c>
      <c r="H58" s="352">
        <v>83</v>
      </c>
      <c r="I58" s="352">
        <v>121</v>
      </c>
      <c r="J58" s="352">
        <v>162</v>
      </c>
      <c r="K58" s="352">
        <v>161</v>
      </c>
      <c r="L58" s="344">
        <v>120</v>
      </c>
      <c r="M58" s="344">
        <v>0</v>
      </c>
      <c r="N58" s="344">
        <v>0</v>
      </c>
      <c r="O58" s="344">
        <v>0</v>
      </c>
      <c r="P58" s="344">
        <v>0</v>
      </c>
      <c r="Q58" s="344">
        <v>0</v>
      </c>
      <c r="R58" s="496">
        <v>2</v>
      </c>
      <c r="S58" s="511">
        <v>0</v>
      </c>
      <c r="T58" s="511">
        <v>0</v>
      </c>
      <c r="U58" s="511">
        <v>0</v>
      </c>
      <c r="V58" s="511">
        <v>0</v>
      </c>
      <c r="W58" s="511">
        <v>0</v>
      </c>
      <c r="X58" s="511">
        <v>0</v>
      </c>
      <c r="Y58" s="511">
        <v>0</v>
      </c>
      <c r="Z58" s="511">
        <v>0</v>
      </c>
      <c r="AA58" s="507">
        <v>0</v>
      </c>
      <c r="AB58" s="507">
        <v>0</v>
      </c>
    </row>
    <row r="59" spans="1:28" ht="12.75">
      <c r="A59" s="887" t="s">
        <v>338</v>
      </c>
      <c r="B59" s="444" t="s">
        <v>3</v>
      </c>
      <c r="C59" s="344"/>
      <c r="D59" s="344"/>
      <c r="E59" s="344"/>
      <c r="F59" s="344">
        <v>12</v>
      </c>
      <c r="G59" s="344">
        <v>151</v>
      </c>
      <c r="H59" s="344"/>
      <c r="I59" s="344"/>
      <c r="J59" s="344"/>
      <c r="K59" s="344"/>
      <c r="L59" s="344"/>
      <c r="M59" s="356">
        <v>0</v>
      </c>
      <c r="N59" s="356">
        <v>0</v>
      </c>
      <c r="O59" s="356">
        <v>0</v>
      </c>
      <c r="P59" s="356">
        <v>0</v>
      </c>
      <c r="Q59" s="511">
        <v>6.5</v>
      </c>
      <c r="R59" s="511">
        <v>4</v>
      </c>
      <c r="S59" s="511">
        <v>0</v>
      </c>
      <c r="T59" s="511">
        <v>0</v>
      </c>
      <c r="U59" s="511">
        <v>0</v>
      </c>
      <c r="V59" s="511">
        <v>0</v>
      </c>
      <c r="W59" s="511">
        <v>0</v>
      </c>
      <c r="X59" s="513">
        <v>1</v>
      </c>
      <c r="Y59" s="511">
        <v>0</v>
      </c>
      <c r="Z59" s="347">
        <v>0.25</v>
      </c>
      <c r="AA59" s="347">
        <v>3</v>
      </c>
      <c r="AB59" s="347">
        <v>0.5</v>
      </c>
    </row>
    <row r="60" spans="1:28" s="52" customFormat="1" ht="12.75">
      <c r="A60" s="888"/>
      <c r="B60" s="505" t="s">
        <v>5</v>
      </c>
      <c r="C60" s="401"/>
      <c r="D60" s="401"/>
      <c r="E60" s="401"/>
      <c r="F60" s="401">
        <v>12</v>
      </c>
      <c r="G60" s="401">
        <v>51</v>
      </c>
      <c r="H60" s="401"/>
      <c r="I60" s="401"/>
      <c r="J60" s="401"/>
      <c r="K60" s="401"/>
      <c r="L60" s="401"/>
      <c r="M60" s="356">
        <v>0</v>
      </c>
      <c r="N60" s="356">
        <v>0</v>
      </c>
      <c r="O60" s="356">
        <v>0</v>
      </c>
      <c r="P60" s="356">
        <v>0</v>
      </c>
      <c r="Q60" s="511">
        <v>6.5</v>
      </c>
      <c r="R60" s="511">
        <v>4</v>
      </c>
      <c r="S60" s="511">
        <v>0</v>
      </c>
      <c r="T60" s="511">
        <v>0</v>
      </c>
      <c r="U60" s="511">
        <v>0</v>
      </c>
      <c r="V60" s="511">
        <v>0</v>
      </c>
      <c r="W60" s="511">
        <v>0</v>
      </c>
      <c r="X60" s="513">
        <v>1</v>
      </c>
      <c r="Y60" s="511">
        <v>0</v>
      </c>
      <c r="Z60" s="347">
        <v>0.25</v>
      </c>
      <c r="AA60" s="347">
        <v>3</v>
      </c>
      <c r="AB60" s="347">
        <v>0.5</v>
      </c>
    </row>
    <row r="61" spans="1:28" ht="12.75">
      <c r="A61" s="888"/>
      <c r="B61" s="445" t="s">
        <v>67</v>
      </c>
      <c r="C61" s="506"/>
      <c r="D61" s="506"/>
      <c r="E61" s="506"/>
      <c r="F61" s="506">
        <v>2500</v>
      </c>
      <c r="G61" s="506">
        <v>6000</v>
      </c>
      <c r="H61" s="506"/>
      <c r="I61" s="506"/>
      <c r="J61" s="506"/>
      <c r="K61" s="506"/>
      <c r="L61" s="506"/>
      <c r="M61" s="356">
        <v>0</v>
      </c>
      <c r="N61" s="356">
        <v>0</v>
      </c>
      <c r="O61" s="356">
        <v>0</v>
      </c>
      <c r="P61" s="356">
        <v>0</v>
      </c>
      <c r="Q61" s="511">
        <v>1381.25</v>
      </c>
      <c r="R61" s="511">
        <v>800</v>
      </c>
      <c r="S61" s="511">
        <v>0</v>
      </c>
      <c r="T61" s="511">
        <v>0</v>
      </c>
      <c r="U61" s="511">
        <v>0</v>
      </c>
      <c r="V61" s="511">
        <v>0</v>
      </c>
      <c r="W61" s="511">
        <v>0</v>
      </c>
      <c r="X61" s="515">
        <v>2000</v>
      </c>
      <c r="Y61" s="511">
        <v>0</v>
      </c>
      <c r="Z61" s="347">
        <v>34</v>
      </c>
      <c r="AA61" s="347">
        <v>900</v>
      </c>
      <c r="AB61" s="347">
        <v>248</v>
      </c>
    </row>
    <row r="62" spans="1:28" ht="12.75">
      <c r="A62" s="888"/>
      <c r="B62" s="444" t="s">
        <v>63</v>
      </c>
      <c r="C62" s="344"/>
      <c r="D62" s="344"/>
      <c r="E62" s="344"/>
      <c r="F62" s="344">
        <f>(F61/F60)</f>
        <v>208.33333333333334</v>
      </c>
      <c r="G62" s="344">
        <f>(G61/G60)</f>
        <v>117.6470588235294</v>
      </c>
      <c r="H62" s="344" t="e">
        <f>(H61/H60)</f>
        <v>#DIV/0!</v>
      </c>
      <c r="I62" s="344"/>
      <c r="J62" s="344"/>
      <c r="K62" s="344"/>
      <c r="L62" s="344"/>
      <c r="M62" s="356">
        <v>0</v>
      </c>
      <c r="N62" s="356">
        <v>0</v>
      </c>
      <c r="O62" s="356">
        <v>0</v>
      </c>
      <c r="P62" s="356">
        <v>0</v>
      </c>
      <c r="Q62" s="356">
        <v>0</v>
      </c>
      <c r="R62" s="344">
        <f>(R61/R60)</f>
        <v>200</v>
      </c>
      <c r="S62" s="511">
        <v>0</v>
      </c>
      <c r="T62" s="511">
        <v>0</v>
      </c>
      <c r="U62" s="511">
        <v>0</v>
      </c>
      <c r="V62" s="511">
        <v>0</v>
      </c>
      <c r="W62" s="511">
        <v>0</v>
      </c>
      <c r="X62" s="344">
        <f>(X61/X60)</f>
        <v>2000</v>
      </c>
      <c r="Y62" s="511">
        <v>0</v>
      </c>
      <c r="Z62" s="344">
        <f>(Z61/Z60)</f>
        <v>136</v>
      </c>
      <c r="AA62" s="344">
        <f>(AA61/AA60)</f>
        <v>300</v>
      </c>
      <c r="AB62" s="344">
        <f>(AB61/AB60)</f>
        <v>496</v>
      </c>
    </row>
    <row r="63" spans="1:28" ht="12.75">
      <c r="A63" s="889"/>
      <c r="B63" s="444" t="s">
        <v>9</v>
      </c>
      <c r="C63" s="352"/>
      <c r="D63" s="352"/>
      <c r="E63" s="352"/>
      <c r="F63" s="352">
        <v>1</v>
      </c>
      <c r="G63" s="352">
        <v>5</v>
      </c>
      <c r="H63" s="352"/>
      <c r="I63" s="352"/>
      <c r="J63" s="352"/>
      <c r="K63" s="352"/>
      <c r="L63" s="352"/>
      <c r="M63" s="356">
        <v>0</v>
      </c>
      <c r="N63" s="356">
        <v>0</v>
      </c>
      <c r="O63" s="356">
        <v>0</v>
      </c>
      <c r="P63" s="356">
        <v>0</v>
      </c>
      <c r="Q63" s="496">
        <v>2</v>
      </c>
      <c r="R63" s="496">
        <v>2</v>
      </c>
      <c r="S63" s="511">
        <v>0</v>
      </c>
      <c r="T63" s="511">
        <v>0</v>
      </c>
      <c r="U63" s="511">
        <v>0</v>
      </c>
      <c r="V63" s="511">
        <v>0</v>
      </c>
      <c r="W63" s="511">
        <v>0</v>
      </c>
      <c r="X63" s="513">
        <v>1</v>
      </c>
      <c r="Y63" s="511">
        <v>0</v>
      </c>
      <c r="Z63" s="354">
        <v>5</v>
      </c>
      <c r="AA63" s="354">
        <v>5</v>
      </c>
      <c r="AB63" s="354">
        <v>3</v>
      </c>
    </row>
    <row r="64" spans="1:28" ht="15" customHeight="1" hidden="1">
      <c r="A64" s="887" t="s">
        <v>331</v>
      </c>
      <c r="B64" s="444" t="s">
        <v>3</v>
      </c>
      <c r="C64" s="344"/>
      <c r="D64" s="344"/>
      <c r="E64" s="344"/>
      <c r="F64" s="344">
        <v>12</v>
      </c>
      <c r="G64" s="344">
        <v>151</v>
      </c>
      <c r="H64" s="344"/>
      <c r="I64" s="344"/>
      <c r="J64" s="344"/>
      <c r="K64" s="344"/>
      <c r="L64" s="344"/>
      <c r="M64" s="356">
        <v>0</v>
      </c>
      <c r="N64" s="356">
        <v>0</v>
      </c>
      <c r="O64" s="356">
        <v>0</v>
      </c>
      <c r="P64" s="356">
        <v>0</v>
      </c>
      <c r="Q64" s="511"/>
      <c r="R64" s="511"/>
      <c r="S64" s="511"/>
      <c r="T64" s="511"/>
      <c r="U64" s="511"/>
      <c r="V64" s="511"/>
      <c r="W64" s="511"/>
      <c r="X64" s="513"/>
      <c r="Y64" s="513"/>
      <c r="Z64" s="355"/>
      <c r="AA64" s="355"/>
      <c r="AB64" s="355"/>
    </row>
    <row r="65" spans="1:28" s="52" customFormat="1" ht="12.75" hidden="1">
      <c r="A65" s="888"/>
      <c r="B65" s="505" t="s">
        <v>5</v>
      </c>
      <c r="C65" s="401"/>
      <c r="D65" s="401"/>
      <c r="E65" s="401"/>
      <c r="F65" s="401">
        <v>12</v>
      </c>
      <c r="G65" s="401">
        <v>51</v>
      </c>
      <c r="H65" s="401"/>
      <c r="I65" s="401"/>
      <c r="J65" s="401"/>
      <c r="K65" s="401"/>
      <c r="L65" s="401"/>
      <c r="M65" s="356">
        <v>0</v>
      </c>
      <c r="N65" s="356">
        <v>0</v>
      </c>
      <c r="O65" s="356">
        <v>0</v>
      </c>
      <c r="P65" s="356">
        <v>0</v>
      </c>
      <c r="Q65" s="511"/>
      <c r="R65" s="511"/>
      <c r="S65" s="511"/>
      <c r="T65" s="511"/>
      <c r="U65" s="511"/>
      <c r="V65" s="511"/>
      <c r="W65" s="511"/>
      <c r="X65" s="513"/>
      <c r="Y65" s="513"/>
      <c r="Z65" s="493"/>
      <c r="AA65" s="493"/>
      <c r="AB65" s="493"/>
    </row>
    <row r="66" spans="1:28" ht="12.75" hidden="1">
      <c r="A66" s="888"/>
      <c r="B66" s="445" t="s">
        <v>67</v>
      </c>
      <c r="C66" s="506"/>
      <c r="D66" s="506"/>
      <c r="E66" s="506"/>
      <c r="F66" s="506">
        <v>2500</v>
      </c>
      <c r="G66" s="506">
        <v>6000</v>
      </c>
      <c r="H66" s="506"/>
      <c r="I66" s="506"/>
      <c r="J66" s="506"/>
      <c r="K66" s="506"/>
      <c r="L66" s="506"/>
      <c r="M66" s="356">
        <v>0</v>
      </c>
      <c r="N66" s="356">
        <v>0</v>
      </c>
      <c r="O66" s="356">
        <v>0</v>
      </c>
      <c r="P66" s="356">
        <v>0</v>
      </c>
      <c r="Q66" s="511"/>
      <c r="R66" s="511"/>
      <c r="S66" s="511"/>
      <c r="T66" s="511"/>
      <c r="U66" s="511"/>
      <c r="V66" s="511"/>
      <c r="W66" s="511"/>
      <c r="X66" s="515"/>
      <c r="Y66" s="515"/>
      <c r="Z66" s="355"/>
      <c r="AA66" s="355"/>
      <c r="AB66" s="355"/>
    </row>
    <row r="67" spans="1:28" ht="12.75" hidden="1">
      <c r="A67" s="888"/>
      <c r="B67" s="444" t="s">
        <v>63</v>
      </c>
      <c r="C67" s="344"/>
      <c r="D67" s="344"/>
      <c r="E67" s="344"/>
      <c r="F67" s="344">
        <f>(F66/F65)</f>
        <v>208.33333333333334</v>
      </c>
      <c r="G67" s="344">
        <f>(G66/G65)</f>
        <v>117.6470588235294</v>
      </c>
      <c r="H67" s="344" t="e">
        <f>(H66/H65)</f>
        <v>#DIV/0!</v>
      </c>
      <c r="I67" s="344"/>
      <c r="J67" s="344"/>
      <c r="K67" s="344"/>
      <c r="L67" s="344"/>
      <c r="M67" s="356">
        <v>0</v>
      </c>
      <c r="N67" s="356">
        <v>0</v>
      </c>
      <c r="O67" s="356">
        <v>0</v>
      </c>
      <c r="P67" s="356">
        <v>0</v>
      </c>
      <c r="Q67" s="356"/>
      <c r="R67" s="344"/>
      <c r="S67" s="511"/>
      <c r="T67" s="511"/>
      <c r="U67" s="511"/>
      <c r="V67" s="511"/>
      <c r="W67" s="511"/>
      <c r="X67" s="344"/>
      <c r="Y67" s="344"/>
      <c r="Z67" s="355"/>
      <c r="AA67" s="355"/>
      <c r="AB67" s="355"/>
    </row>
    <row r="68" spans="1:28" ht="12.75" hidden="1">
      <c r="A68" s="889"/>
      <c r="B68" s="444" t="s">
        <v>9</v>
      </c>
      <c r="C68" s="352"/>
      <c r="D68" s="352"/>
      <c r="E68" s="352"/>
      <c r="F68" s="352">
        <v>1</v>
      </c>
      <c r="G68" s="352">
        <v>5</v>
      </c>
      <c r="H68" s="352"/>
      <c r="I68" s="352"/>
      <c r="J68" s="352"/>
      <c r="K68" s="352"/>
      <c r="L68" s="352"/>
      <c r="M68" s="356">
        <v>0</v>
      </c>
      <c r="N68" s="356">
        <v>0</v>
      </c>
      <c r="O68" s="356">
        <v>0</v>
      </c>
      <c r="P68" s="356">
        <v>0</v>
      </c>
      <c r="Q68" s="496"/>
      <c r="R68" s="496"/>
      <c r="S68" s="511"/>
      <c r="T68" s="511"/>
      <c r="U68" s="511"/>
      <c r="V68" s="511"/>
      <c r="W68" s="511"/>
      <c r="X68" s="513"/>
      <c r="Y68" s="513"/>
      <c r="Z68" s="355"/>
      <c r="AA68" s="355"/>
      <c r="AB68" s="355"/>
    </row>
    <row r="69" spans="1:16" ht="12.75">
      <c r="A69" s="139" t="s">
        <v>137</v>
      </c>
      <c r="B69" s="48"/>
      <c r="C69" s="48"/>
      <c r="D69" s="48"/>
      <c r="E69" s="48"/>
      <c r="F69" s="96"/>
      <c r="G69" s="96"/>
      <c r="H69" s="96"/>
      <c r="I69" s="96"/>
      <c r="J69" s="48"/>
      <c r="K69" s="48"/>
      <c r="L69" s="48"/>
      <c r="M69" s="48"/>
      <c r="N69" s="48"/>
      <c r="O69" s="47"/>
      <c r="P69" s="48"/>
    </row>
    <row r="70" spans="1:28" ht="12.75">
      <c r="A70" s="890" t="s">
        <v>281</v>
      </c>
      <c r="B70" s="890"/>
      <c r="C70" s="890"/>
      <c r="D70" s="890"/>
      <c r="E70" s="890"/>
      <c r="F70" s="890"/>
      <c r="G70" s="890"/>
      <c r="H70" s="890"/>
      <c r="I70" s="890"/>
      <c r="J70" s="890"/>
      <c r="K70" s="890"/>
      <c r="L70" s="890"/>
      <c r="M70" s="890"/>
      <c r="N70" s="890"/>
      <c r="O70" s="890"/>
      <c r="P70" s="890"/>
      <c r="Q70" s="890"/>
      <c r="R70" s="890"/>
      <c r="S70" s="890"/>
      <c r="T70" s="890"/>
      <c r="U70" s="890"/>
      <c r="V70" s="890"/>
      <c r="W70" s="890"/>
      <c r="X70" s="890"/>
      <c r="Y70" s="890"/>
      <c r="Z70" s="890"/>
      <c r="AA70" s="890"/>
      <c r="AB70" s="890"/>
    </row>
    <row r="71" spans="1:2" ht="12.75">
      <c r="A71" s="830"/>
      <c r="B71" s="830"/>
    </row>
    <row r="73" ht="12.75" hidden="1"/>
    <row r="74" spans="2:16" ht="24" customHeight="1" hidden="1">
      <c r="B74" s="126" t="s">
        <v>111</v>
      </c>
      <c r="C74" s="104" t="s">
        <v>70</v>
      </c>
      <c r="D74" s="104" t="s">
        <v>71</v>
      </c>
      <c r="E74" s="104" t="s">
        <v>72</v>
      </c>
      <c r="F74" s="104" t="s">
        <v>73</v>
      </c>
      <c r="G74" s="104" t="s">
        <v>74</v>
      </c>
      <c r="H74" s="104" t="s">
        <v>75</v>
      </c>
      <c r="I74" s="104" t="s">
        <v>76</v>
      </c>
      <c r="J74" s="125" t="s">
        <v>55</v>
      </c>
      <c r="K74" s="104" t="s">
        <v>56</v>
      </c>
      <c r="L74" s="126" t="s">
        <v>57</v>
      </c>
      <c r="M74" s="104" t="s">
        <v>58</v>
      </c>
      <c r="N74" s="104" t="s">
        <v>59</v>
      </c>
      <c r="O74" s="125" t="s">
        <v>60</v>
      </c>
      <c r="P74" s="127" t="s">
        <v>49</v>
      </c>
    </row>
    <row r="75" spans="2:16" ht="18" customHeight="1" hidden="1">
      <c r="B75" s="106" t="s">
        <v>3</v>
      </c>
      <c r="C75" s="102">
        <v>251</v>
      </c>
      <c r="D75" s="102">
        <v>1193.35</v>
      </c>
      <c r="E75" s="102">
        <v>1689.33</v>
      </c>
      <c r="F75" s="102">
        <v>951.25</v>
      </c>
      <c r="G75" s="102">
        <v>1046.25</v>
      </c>
      <c r="H75" s="102">
        <v>900</v>
      </c>
      <c r="I75" s="102">
        <v>1298</v>
      </c>
      <c r="J75" s="102">
        <v>1594.87</v>
      </c>
      <c r="K75" s="102">
        <v>1467.84</v>
      </c>
      <c r="L75" s="102">
        <v>1183.25</v>
      </c>
      <c r="M75" s="102">
        <v>1171.76</v>
      </c>
      <c r="N75" s="102">
        <v>1650.14</v>
      </c>
      <c r="O75" s="102">
        <v>1717.45</v>
      </c>
      <c r="P75" s="99">
        <v>1212.38</v>
      </c>
    </row>
    <row r="76" spans="2:16" ht="18" customHeight="1" hidden="1">
      <c r="B76" s="106" t="s">
        <v>5</v>
      </c>
      <c r="C76" s="102">
        <v>241.55</v>
      </c>
      <c r="D76" s="102">
        <v>924.84</v>
      </c>
      <c r="E76" s="102">
        <v>1652.08</v>
      </c>
      <c r="F76" s="102">
        <v>734.25</v>
      </c>
      <c r="G76" s="102">
        <v>792.95</v>
      </c>
      <c r="H76" s="102">
        <v>771.45</v>
      </c>
      <c r="I76" s="102">
        <v>1198.31</v>
      </c>
      <c r="J76" s="102">
        <v>1145.3</v>
      </c>
      <c r="K76" s="102">
        <v>1132.84</v>
      </c>
      <c r="L76" s="102">
        <v>982.8</v>
      </c>
      <c r="M76" s="102">
        <v>1171.75</v>
      </c>
      <c r="N76" s="102">
        <v>1649.3</v>
      </c>
      <c r="O76" s="102">
        <v>1717</v>
      </c>
      <c r="P76" s="99">
        <v>1212.38</v>
      </c>
    </row>
    <row r="77" spans="2:16" ht="18" customHeight="1" hidden="1">
      <c r="B77" s="106" t="s">
        <v>7</v>
      </c>
      <c r="C77" s="102">
        <v>71817</v>
      </c>
      <c r="D77" s="102">
        <v>215286</v>
      </c>
      <c r="E77" s="102">
        <v>398382</v>
      </c>
      <c r="F77" s="102">
        <v>146810</v>
      </c>
      <c r="G77" s="102">
        <v>161752</v>
      </c>
      <c r="H77" s="102">
        <v>137530</v>
      </c>
      <c r="I77" s="102">
        <v>219087</v>
      </c>
      <c r="J77" s="102">
        <v>228165</v>
      </c>
      <c r="K77" s="102">
        <v>218500</v>
      </c>
      <c r="L77" s="102">
        <v>207115</v>
      </c>
      <c r="M77" s="102">
        <v>259951</v>
      </c>
      <c r="N77" s="102">
        <v>317595</v>
      </c>
      <c r="O77" s="102">
        <v>446012</v>
      </c>
      <c r="P77" s="99">
        <v>254345.17</v>
      </c>
    </row>
    <row r="78" spans="2:16" ht="18" customHeight="1" hidden="1">
      <c r="B78" s="106" t="s">
        <v>8</v>
      </c>
      <c r="C78" s="102">
        <v>297.3173256054647</v>
      </c>
      <c r="D78" s="102">
        <v>232.7818865966005</v>
      </c>
      <c r="E78" s="102">
        <v>241.13965425403129</v>
      </c>
      <c r="F78" s="102">
        <v>199.94552264215184</v>
      </c>
      <c r="G78" s="102">
        <v>203.98764108707988</v>
      </c>
      <c r="H78" s="102">
        <v>178.27467755525308</v>
      </c>
      <c r="I78" s="102">
        <v>182.82998556300123</v>
      </c>
      <c r="J78" s="102">
        <v>199.21854535929452</v>
      </c>
      <c r="K78" s="102">
        <v>192.87807633911228</v>
      </c>
      <c r="L78" s="102">
        <v>210.73972323972325</v>
      </c>
      <c r="M78" s="102">
        <v>221.84851717516534</v>
      </c>
      <c r="N78" s="102">
        <v>192.56351179288183</v>
      </c>
      <c r="O78" s="102">
        <v>259.76237623762376</v>
      </c>
      <c r="P78" s="99">
        <v>209.78997509031825</v>
      </c>
    </row>
    <row r="79" spans="2:16" ht="18" customHeight="1" hidden="1">
      <c r="B79" s="106" t="s">
        <v>9</v>
      </c>
      <c r="C79" s="102">
        <v>101</v>
      </c>
      <c r="D79" s="102">
        <v>327</v>
      </c>
      <c r="E79" s="102">
        <v>603</v>
      </c>
      <c r="F79" s="102">
        <v>149</v>
      </c>
      <c r="G79" s="102">
        <v>205</v>
      </c>
      <c r="H79" s="102">
        <v>217</v>
      </c>
      <c r="I79" s="102">
        <v>334</v>
      </c>
      <c r="J79" s="102">
        <v>364</v>
      </c>
      <c r="K79" s="102">
        <v>326</v>
      </c>
      <c r="L79" s="102">
        <v>231</v>
      </c>
      <c r="M79" s="102">
        <v>247</v>
      </c>
      <c r="N79" s="102">
        <v>312</v>
      </c>
      <c r="O79" s="102">
        <v>227</v>
      </c>
      <c r="P79" s="99">
        <v>126</v>
      </c>
    </row>
  </sheetData>
  <sheetProtection/>
  <mergeCells count="18">
    <mergeCell ref="A71:B71"/>
    <mergeCell ref="A4:Z4"/>
    <mergeCell ref="A5:AB5"/>
    <mergeCell ref="A6:AB6"/>
    <mergeCell ref="A7:AB7"/>
    <mergeCell ref="A70:AB70"/>
    <mergeCell ref="A9:A13"/>
    <mergeCell ref="A14:A18"/>
    <mergeCell ref="A19:A23"/>
    <mergeCell ref="A24:A28"/>
    <mergeCell ref="A59:A63"/>
    <mergeCell ref="A64:A68"/>
    <mergeCell ref="A29:A33"/>
    <mergeCell ref="A34:A38"/>
    <mergeCell ref="A39:A43"/>
    <mergeCell ref="A44:A48"/>
    <mergeCell ref="A49:A53"/>
    <mergeCell ref="A54:A58"/>
  </mergeCells>
  <conditionalFormatting sqref="Q14:Q16 Q43:R43 C59:P63 Q39:R41 O14:O41 P34:P41 P43:P48 C14:N53 O43:O53 C54:Q58 Q34:S36 R14:S17 Q19:S21 Q24:S26 Q29:S31 S39:S43 N17:U17 N27:T27 N32:T32 N52:T52 N22:T22 O42:T42 N62:R62">
    <cfRule type="expression" priority="22" dxfId="1" stopIfTrue="1">
      <formula>ISERROR(C14)</formula>
    </cfRule>
  </conditionalFormatting>
  <conditionalFormatting sqref="T34:T36 T14:T17 T24:T26 T29:T31 T52 T39:T43 T19:T22 U17">
    <cfRule type="expression" priority="21" dxfId="1" stopIfTrue="1">
      <formula>ISERROR(T14)</formula>
    </cfRule>
  </conditionalFormatting>
  <conditionalFormatting sqref="U17 U27 U32 U52 U22 U42">
    <cfRule type="expression" priority="20" dxfId="1" stopIfTrue="1">
      <formula>ISERROR(U17)</formula>
    </cfRule>
  </conditionalFormatting>
  <conditionalFormatting sqref="U34:U36 U14:U17 U24:U26 U52 U39:U43 U19:U22 U29:U31">
    <cfRule type="expression" priority="19" dxfId="1" stopIfTrue="1">
      <formula>ISERROR(U14)</formula>
    </cfRule>
  </conditionalFormatting>
  <conditionalFormatting sqref="U37">
    <cfRule type="expression" priority="18" dxfId="1" stopIfTrue="1">
      <formula>ISERROR(U37)</formula>
    </cfRule>
  </conditionalFormatting>
  <conditionalFormatting sqref="U47">
    <cfRule type="expression" priority="17" dxfId="1" stopIfTrue="1">
      <formula>ISERROR(U47)</formula>
    </cfRule>
  </conditionalFormatting>
  <conditionalFormatting sqref="V34:V36 V14:V16 V24:V26 V19:V21 V29:V31">
    <cfRule type="expression" priority="13" dxfId="1" stopIfTrue="1">
      <formula>ISERROR(V14)</formula>
    </cfRule>
  </conditionalFormatting>
  <conditionalFormatting sqref="V46">
    <cfRule type="expression" priority="10" dxfId="1" stopIfTrue="1">
      <formula>ISERROR(V46)</formula>
    </cfRule>
  </conditionalFormatting>
  <conditionalFormatting sqref="W39:W41">
    <cfRule type="expression" priority="7" dxfId="1" stopIfTrue="1">
      <formula>ISERROR(W39)</formula>
    </cfRule>
  </conditionalFormatting>
  <conditionalFormatting sqref="W34:W36 W14:W16 W29:W31 W24:W26 W19:X23">
    <cfRule type="expression" priority="9" dxfId="1" stopIfTrue="1">
      <formula>ISERROR(W14)</formula>
    </cfRule>
  </conditionalFormatting>
  <conditionalFormatting sqref="X39:Y41">
    <cfRule type="expression" priority="4" dxfId="1" stopIfTrue="1">
      <formula>ISERROR(X39)</formula>
    </cfRule>
  </conditionalFormatting>
  <conditionalFormatting sqref="X34:Y36 X14:Y16 X29:Y31 X24:Y26 Y19:Y21">
    <cfRule type="expression" priority="6" dxfId="1" stopIfTrue="1">
      <formula>ISERROR(X14)</formula>
    </cfRule>
  </conditionalFormatting>
  <conditionalFormatting sqref="C64:P68 Q67:R67">
    <cfRule type="expression" priority="3" dxfId="1" stopIfTrue="1">
      <formula>ISERROR(C64)</formula>
    </cfRule>
  </conditionalFormatting>
  <conditionalFormatting sqref="AA54:AB56">
    <cfRule type="expression" priority="1" dxfId="1" stopIfTrue="1">
      <formula>ISERROR(AA54)</formula>
    </cfRule>
  </conditionalFormatting>
  <printOptions horizontalCentered="1" verticalCentered="1"/>
  <pageMargins left="0" right="0" top="0" bottom="0.7874015748031497" header="0" footer="0"/>
  <pageSetup horizontalDpi="600" verticalDpi="600" orientation="portrait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I68"/>
  <sheetViews>
    <sheetView zoomScale="80" zoomScaleNormal="80" zoomScalePageLayoutView="0" workbookViewId="0" topLeftCell="A19">
      <selection activeCell="AL43" sqref="AL43"/>
    </sheetView>
  </sheetViews>
  <sheetFormatPr defaultColWidth="11.421875" defaultRowHeight="12.75"/>
  <cols>
    <col min="1" max="1" width="18.28125" style="0" customWidth="1"/>
    <col min="2" max="2" width="17.7109375" style="0" customWidth="1"/>
    <col min="3" max="12" width="11.421875" style="0" hidden="1" customWidth="1"/>
    <col min="13" max="18" width="11.8515625" style="0" hidden="1" customWidth="1"/>
    <col min="19" max="19" width="11.140625" style="0" hidden="1" customWidth="1"/>
    <col min="20" max="20" width="11.8515625" style="0" hidden="1" customWidth="1"/>
    <col min="21" max="21" width="14.8515625" style="0" hidden="1" customWidth="1"/>
    <col min="22" max="22" width="14.7109375" style="0" bestFit="1" customWidth="1"/>
    <col min="23" max="24" width="14.28125" style="0" bestFit="1" customWidth="1"/>
    <col min="25" max="25" width="13.421875" style="0" customWidth="1"/>
    <col min="26" max="27" width="13.57421875" style="0" customWidth="1"/>
    <col min="28" max="28" width="13.57421875" style="48" customWidth="1"/>
    <col min="30" max="30" width="11.421875" style="48" customWidth="1"/>
  </cols>
  <sheetData>
    <row r="1" spans="1:35" ht="12.7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333"/>
      <c r="AC1" s="290"/>
      <c r="AD1" s="333"/>
      <c r="AE1" s="290"/>
      <c r="AF1" s="290"/>
      <c r="AG1" s="290"/>
      <c r="AH1" s="290"/>
      <c r="AI1" s="290"/>
    </row>
    <row r="2" spans="1:35" ht="12.7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 t="s">
        <v>258</v>
      </c>
      <c r="AA2" s="290"/>
      <c r="AB2" s="333"/>
      <c r="AC2" s="290" t="s">
        <v>64</v>
      </c>
      <c r="AD2" s="333"/>
      <c r="AE2" s="290"/>
      <c r="AF2" s="290"/>
      <c r="AG2" s="290"/>
      <c r="AH2" s="290"/>
      <c r="AI2" s="290"/>
    </row>
    <row r="3" spans="1:35" ht="12.7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333" t="s">
        <v>64</v>
      </c>
      <c r="AC3" s="290"/>
      <c r="AD3" s="333"/>
      <c r="AE3" s="290"/>
      <c r="AF3" s="290"/>
      <c r="AG3" s="290"/>
      <c r="AH3" s="290"/>
      <c r="AI3" s="290"/>
    </row>
    <row r="4" spans="1:35" ht="12.75">
      <c r="A4" s="845"/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290"/>
      <c r="AF4" s="290"/>
      <c r="AG4" s="290"/>
      <c r="AH4" s="290"/>
      <c r="AI4" s="290"/>
    </row>
    <row r="5" spans="1:35" ht="12.75">
      <c r="A5" s="805" t="s">
        <v>166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  <c r="AG5" s="290"/>
      <c r="AH5" s="290"/>
      <c r="AI5" s="290"/>
    </row>
    <row r="6" spans="1:35" ht="12.75">
      <c r="A6" s="805" t="s">
        <v>204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290"/>
      <c r="AH6" s="290"/>
      <c r="AI6" s="290"/>
    </row>
    <row r="7" spans="1:35" ht="12.75">
      <c r="A7" s="805" t="s">
        <v>271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  <c r="AG7" s="290"/>
      <c r="AH7" s="290"/>
      <c r="AI7" s="290"/>
    </row>
    <row r="8" spans="1:35" ht="18.75" customHeight="1">
      <c r="A8" s="334" t="s">
        <v>50</v>
      </c>
      <c r="B8" s="334" t="s">
        <v>111</v>
      </c>
      <c r="C8" s="516" t="s">
        <v>51</v>
      </c>
      <c r="D8" s="516" t="s">
        <v>52</v>
      </c>
      <c r="E8" s="516" t="s">
        <v>53</v>
      </c>
      <c r="F8" s="516" t="s">
        <v>54</v>
      </c>
      <c r="G8" s="517" t="s">
        <v>77</v>
      </c>
      <c r="H8" s="517" t="s">
        <v>78</v>
      </c>
      <c r="I8" s="517" t="s">
        <v>79</v>
      </c>
      <c r="J8" s="517" t="s">
        <v>80</v>
      </c>
      <c r="K8" s="516" t="s">
        <v>81</v>
      </c>
      <c r="L8" s="516" t="s">
        <v>38</v>
      </c>
      <c r="M8" s="516" t="s">
        <v>42</v>
      </c>
      <c r="N8" s="516" t="s">
        <v>43</v>
      </c>
      <c r="O8" s="516" t="s">
        <v>44</v>
      </c>
      <c r="P8" s="516" t="s">
        <v>45</v>
      </c>
      <c r="Q8" s="516" t="s">
        <v>46</v>
      </c>
      <c r="R8" s="516" t="s">
        <v>47</v>
      </c>
      <c r="S8" s="516" t="s">
        <v>82</v>
      </c>
      <c r="T8" s="516" t="s">
        <v>91</v>
      </c>
      <c r="U8" s="518" t="s">
        <v>121</v>
      </c>
      <c r="V8" s="383" t="s">
        <v>139</v>
      </c>
      <c r="W8" s="516" t="s">
        <v>291</v>
      </c>
      <c r="X8" s="516" t="s">
        <v>292</v>
      </c>
      <c r="Y8" s="516" t="s">
        <v>295</v>
      </c>
      <c r="Z8" s="516" t="s">
        <v>293</v>
      </c>
      <c r="AA8" s="516" t="s">
        <v>294</v>
      </c>
      <c r="AB8" s="516" t="s">
        <v>296</v>
      </c>
      <c r="AC8" s="516" t="s">
        <v>297</v>
      </c>
      <c r="AD8" s="516" t="s">
        <v>339</v>
      </c>
      <c r="AE8" s="516" t="s">
        <v>340</v>
      </c>
      <c r="AF8" s="516" t="s">
        <v>341</v>
      </c>
      <c r="AG8" s="290"/>
      <c r="AH8" s="290"/>
      <c r="AI8" s="290"/>
    </row>
    <row r="9" spans="1:35" s="12" customFormat="1" ht="12.75">
      <c r="A9" s="897" t="s">
        <v>27</v>
      </c>
      <c r="B9" s="519" t="s">
        <v>3</v>
      </c>
      <c r="C9" s="339">
        <f>SUM(C14+C19+C24+C29+C34+C39+C44)</f>
        <v>1429</v>
      </c>
      <c r="D9" s="339">
        <f aca="true" t="shared" si="0" ref="D9:AB9">SUM(D14+D19+D24+D29+D34+D39+D44)</f>
        <v>756</v>
      </c>
      <c r="E9" s="339">
        <f t="shared" si="0"/>
        <v>1541.3</v>
      </c>
      <c r="F9" s="339">
        <f t="shared" si="0"/>
        <v>819.95</v>
      </c>
      <c r="G9" s="339">
        <f t="shared" si="0"/>
        <v>938.1</v>
      </c>
      <c r="H9" s="339">
        <f t="shared" si="0"/>
        <v>675.65</v>
      </c>
      <c r="I9" s="339">
        <f t="shared" si="0"/>
        <v>1013.28</v>
      </c>
      <c r="J9" s="339">
        <f t="shared" si="0"/>
        <v>1349.98</v>
      </c>
      <c r="K9" s="339">
        <f t="shared" si="0"/>
        <v>1062.3</v>
      </c>
      <c r="L9" s="339">
        <f t="shared" si="0"/>
        <v>628</v>
      </c>
      <c r="M9" s="339">
        <f t="shared" si="0"/>
        <v>544.4</v>
      </c>
      <c r="N9" s="339">
        <f t="shared" si="0"/>
        <v>1276.9</v>
      </c>
      <c r="O9" s="339">
        <f t="shared" si="0"/>
        <v>1212.5</v>
      </c>
      <c r="P9" s="339">
        <f t="shared" si="0"/>
        <v>1530.7000000000003</v>
      </c>
      <c r="Q9" s="339">
        <f t="shared" si="0"/>
        <v>1749.29</v>
      </c>
      <c r="R9" s="339">
        <f t="shared" si="0"/>
        <v>2541.2</v>
      </c>
      <c r="S9" s="339">
        <f t="shared" si="0"/>
        <v>2379.36</v>
      </c>
      <c r="T9" s="339">
        <f t="shared" si="0"/>
        <v>2062.35</v>
      </c>
      <c r="U9" s="339">
        <f t="shared" si="0"/>
        <v>1360.8000000000002</v>
      </c>
      <c r="V9" s="339">
        <f t="shared" si="0"/>
        <v>1149.81</v>
      </c>
      <c r="W9" s="339">
        <f t="shared" si="0"/>
        <v>484.53</v>
      </c>
      <c r="X9" s="339">
        <f t="shared" si="0"/>
        <v>267.9</v>
      </c>
      <c r="Y9" s="339">
        <f t="shared" si="0"/>
        <v>321.31</v>
      </c>
      <c r="Z9" s="339">
        <f t="shared" si="0"/>
        <v>163.64</v>
      </c>
      <c r="AA9" s="339">
        <f t="shared" si="0"/>
        <v>108.82000000000001</v>
      </c>
      <c r="AB9" s="339">
        <f t="shared" si="0"/>
        <v>259.04</v>
      </c>
      <c r="AC9" s="339">
        <f aca="true" t="shared" si="1" ref="AC9:AD11">SUM(AC14+AC19+AC24+AC29+AC34+AC39+AC44)</f>
        <v>262.36</v>
      </c>
      <c r="AD9" s="339">
        <f t="shared" si="1"/>
        <v>259.21</v>
      </c>
      <c r="AE9" s="339">
        <f aca="true" t="shared" si="2" ref="AE9:AF11">SUM(AE14+AE19+AE24+AE29+AE34+AE39+AE44+AE49)</f>
        <v>206.17000000000002</v>
      </c>
      <c r="AF9" s="339">
        <f t="shared" si="2"/>
        <v>298.40000000000003</v>
      </c>
      <c r="AG9" s="435"/>
      <c r="AH9" s="435"/>
      <c r="AI9" s="435"/>
    </row>
    <row r="10" spans="1:35" s="12" customFormat="1" ht="12.75">
      <c r="A10" s="897"/>
      <c r="B10" s="520" t="s">
        <v>5</v>
      </c>
      <c r="C10" s="521">
        <f aca="true" t="shared" si="3" ref="C10:AB10">SUM(C15+C20+C25+C30+C35+C40+C45)</f>
        <v>1296.0500000000002</v>
      </c>
      <c r="D10" s="521">
        <f t="shared" si="3"/>
        <v>707</v>
      </c>
      <c r="E10" s="521">
        <f t="shared" si="3"/>
        <v>1407.3899999999999</v>
      </c>
      <c r="F10" s="521">
        <f t="shared" si="3"/>
        <v>817.45</v>
      </c>
      <c r="G10" s="521">
        <f t="shared" si="3"/>
        <v>924.1</v>
      </c>
      <c r="H10" s="521">
        <f>SUM(H15+H20+H25+H30+H35+H40+H45)</f>
        <v>633.81</v>
      </c>
      <c r="I10" s="521">
        <f t="shared" si="3"/>
        <v>949.47</v>
      </c>
      <c r="J10" s="521">
        <f t="shared" si="3"/>
        <v>1219.83</v>
      </c>
      <c r="K10" s="521">
        <f t="shared" si="3"/>
        <v>1062.05</v>
      </c>
      <c r="L10" s="521">
        <f t="shared" si="3"/>
        <v>608</v>
      </c>
      <c r="M10" s="521">
        <f t="shared" si="3"/>
        <v>544.4</v>
      </c>
      <c r="N10" s="521">
        <f t="shared" si="3"/>
        <v>1114.94</v>
      </c>
      <c r="O10" s="521">
        <f t="shared" si="3"/>
        <v>1002.0799999999999</v>
      </c>
      <c r="P10" s="521">
        <f t="shared" si="3"/>
        <v>1512.2000000000003</v>
      </c>
      <c r="Q10" s="521">
        <f t="shared" si="3"/>
        <v>1717.21</v>
      </c>
      <c r="R10" s="521">
        <f t="shared" si="3"/>
        <v>2541.2</v>
      </c>
      <c r="S10" s="521">
        <f t="shared" si="3"/>
        <v>2379.36</v>
      </c>
      <c r="T10" s="521">
        <f t="shared" si="3"/>
        <v>2062.35</v>
      </c>
      <c r="U10" s="521">
        <f t="shared" si="3"/>
        <v>1321.79</v>
      </c>
      <c r="V10" s="521">
        <f t="shared" si="3"/>
        <v>869.78</v>
      </c>
      <c r="W10" s="521">
        <f t="shared" si="3"/>
        <v>474.48</v>
      </c>
      <c r="X10" s="521">
        <f t="shared" si="3"/>
        <v>265.9</v>
      </c>
      <c r="Y10" s="521">
        <f t="shared" si="3"/>
        <v>320.31</v>
      </c>
      <c r="Z10" s="521">
        <f t="shared" si="3"/>
        <v>126.64</v>
      </c>
      <c r="AA10" s="521">
        <f t="shared" si="3"/>
        <v>108.82000000000001</v>
      </c>
      <c r="AB10" s="521">
        <f t="shared" si="3"/>
        <v>247.04</v>
      </c>
      <c r="AC10" s="521">
        <f t="shared" si="1"/>
        <v>223.68</v>
      </c>
      <c r="AD10" s="521">
        <f t="shared" si="1"/>
        <v>235.45999999999998</v>
      </c>
      <c r="AE10" s="521">
        <f t="shared" si="2"/>
        <v>216.17000000000002</v>
      </c>
      <c r="AF10" s="521">
        <f t="shared" si="2"/>
        <v>295.5</v>
      </c>
      <c r="AG10" s="435"/>
      <c r="AH10" s="435"/>
      <c r="AI10" s="435"/>
    </row>
    <row r="11" spans="1:35" s="12" customFormat="1" ht="12.75">
      <c r="A11" s="897"/>
      <c r="B11" s="522" t="s">
        <v>67</v>
      </c>
      <c r="C11" s="521">
        <f aca="true" t="shared" si="4" ref="C11:AB11">SUM(C16+C21+C26+C31+C36+C41+C46)</f>
        <v>338256</v>
      </c>
      <c r="D11" s="521">
        <f t="shared" si="4"/>
        <v>181377</v>
      </c>
      <c r="E11" s="521">
        <f t="shared" si="4"/>
        <v>311275</v>
      </c>
      <c r="F11" s="521">
        <f t="shared" si="4"/>
        <v>201152</v>
      </c>
      <c r="G11" s="521">
        <f t="shared" si="4"/>
        <v>302636</v>
      </c>
      <c r="H11" s="521">
        <f t="shared" si="4"/>
        <v>210553</v>
      </c>
      <c r="I11" s="521">
        <f t="shared" si="4"/>
        <v>358108</v>
      </c>
      <c r="J11" s="521">
        <f t="shared" si="4"/>
        <v>395854</v>
      </c>
      <c r="K11" s="521">
        <f t="shared" si="4"/>
        <v>263764</v>
      </c>
      <c r="L11" s="521">
        <f t="shared" si="4"/>
        <v>214079</v>
      </c>
      <c r="M11" s="521">
        <f t="shared" si="4"/>
        <v>247041</v>
      </c>
      <c r="N11" s="521">
        <f t="shared" si="4"/>
        <v>336539</v>
      </c>
      <c r="O11" s="521">
        <f t="shared" si="4"/>
        <v>412800</v>
      </c>
      <c r="P11" s="521">
        <f t="shared" si="4"/>
        <v>457107</v>
      </c>
      <c r="Q11" s="521">
        <f t="shared" si="4"/>
        <v>643044</v>
      </c>
      <c r="R11" s="521">
        <f t="shared" si="4"/>
        <v>979344</v>
      </c>
      <c r="S11" s="521">
        <f t="shared" si="4"/>
        <v>920673</v>
      </c>
      <c r="T11" s="521">
        <f t="shared" si="4"/>
        <v>475849.11</v>
      </c>
      <c r="U11" s="521">
        <f t="shared" si="4"/>
        <v>1115726.58</v>
      </c>
      <c r="V11" s="521">
        <f t="shared" si="4"/>
        <v>967364.3899999999</v>
      </c>
      <c r="W11" s="521">
        <f t="shared" si="4"/>
        <v>184805.3</v>
      </c>
      <c r="X11" s="521">
        <f t="shared" si="4"/>
        <v>237987.15</v>
      </c>
      <c r="Y11" s="521">
        <f t="shared" si="4"/>
        <v>134454.95</v>
      </c>
      <c r="Z11" s="521">
        <f t="shared" si="4"/>
        <v>77963.5</v>
      </c>
      <c r="AA11" s="521">
        <f t="shared" si="4"/>
        <v>49328.3</v>
      </c>
      <c r="AB11" s="521">
        <f t="shared" si="4"/>
        <v>147575.28999999998</v>
      </c>
      <c r="AC11" s="521">
        <f t="shared" si="1"/>
        <v>86828.45000000001</v>
      </c>
      <c r="AD11" s="521">
        <f t="shared" si="1"/>
        <v>116216.28</v>
      </c>
      <c r="AE11" s="521">
        <f t="shared" si="2"/>
        <v>121122.33</v>
      </c>
      <c r="AF11" s="521">
        <f t="shared" si="2"/>
        <v>135475.24</v>
      </c>
      <c r="AG11" s="435"/>
      <c r="AH11" s="435"/>
      <c r="AI11" s="435"/>
    </row>
    <row r="12" spans="1:35" s="12" customFormat="1" ht="12.75">
      <c r="A12" s="897"/>
      <c r="B12" s="520" t="s">
        <v>63</v>
      </c>
      <c r="C12" s="341">
        <f aca="true" t="shared" si="5" ref="C12:AB12">SUM(C11/C10)</f>
        <v>260.9899309440222</v>
      </c>
      <c r="D12" s="341">
        <f t="shared" si="5"/>
        <v>256.54455445544556</v>
      </c>
      <c r="E12" s="341">
        <f t="shared" si="5"/>
        <v>221.17181449349508</v>
      </c>
      <c r="F12" s="341">
        <f t="shared" si="5"/>
        <v>246.07254266315982</v>
      </c>
      <c r="G12" s="341">
        <f t="shared" si="5"/>
        <v>327.49269559571474</v>
      </c>
      <c r="H12" s="341">
        <f t="shared" si="5"/>
        <v>332.20207948754364</v>
      </c>
      <c r="I12" s="341">
        <f t="shared" si="5"/>
        <v>377.16620851633013</v>
      </c>
      <c r="J12" s="341">
        <f t="shared" si="5"/>
        <v>324.51571120565984</v>
      </c>
      <c r="K12" s="341">
        <f t="shared" si="5"/>
        <v>248.3536556659291</v>
      </c>
      <c r="L12" s="341">
        <f t="shared" si="5"/>
        <v>352.10361842105266</v>
      </c>
      <c r="M12" s="341">
        <f t="shared" si="5"/>
        <v>453.78581925055107</v>
      </c>
      <c r="N12" s="341">
        <f t="shared" si="5"/>
        <v>301.84494232873516</v>
      </c>
      <c r="O12" s="341">
        <f t="shared" si="5"/>
        <v>411.9431582308798</v>
      </c>
      <c r="P12" s="341">
        <f t="shared" si="5"/>
        <v>302.2794603888374</v>
      </c>
      <c r="Q12" s="341">
        <f t="shared" si="5"/>
        <v>374.47021622282654</v>
      </c>
      <c r="R12" s="341">
        <f t="shared" si="5"/>
        <v>385.3864316071148</v>
      </c>
      <c r="S12" s="341">
        <f t="shared" si="5"/>
        <v>386.94144643937864</v>
      </c>
      <c r="T12" s="341">
        <f t="shared" si="5"/>
        <v>230.73150047276167</v>
      </c>
      <c r="U12" s="341">
        <f t="shared" si="5"/>
        <v>844.1027545979317</v>
      </c>
      <c r="V12" s="341">
        <f t="shared" si="5"/>
        <v>1112.1943364988847</v>
      </c>
      <c r="W12" s="341">
        <f t="shared" si="5"/>
        <v>389.4901787219693</v>
      </c>
      <c r="X12" s="341">
        <f t="shared" si="5"/>
        <v>895.025009402031</v>
      </c>
      <c r="Y12" s="341">
        <f t="shared" si="5"/>
        <v>419.76507133714216</v>
      </c>
      <c r="Z12" s="341">
        <f t="shared" si="5"/>
        <v>615.6309222994314</v>
      </c>
      <c r="AA12" s="341">
        <f t="shared" si="5"/>
        <v>453.301782760522</v>
      </c>
      <c r="AB12" s="341">
        <f t="shared" si="5"/>
        <v>597.3740689766838</v>
      </c>
      <c r="AC12" s="341">
        <f>SUM(AC11/AC10)</f>
        <v>388.1815540057225</v>
      </c>
      <c r="AD12" s="341">
        <f>SUM(AD11/AD10)</f>
        <v>493.5712222882868</v>
      </c>
      <c r="AE12" s="341">
        <f>SUM(AE11/AE10)</f>
        <v>560.3105426284868</v>
      </c>
      <c r="AF12" s="341">
        <f>SUM(AF11/AF10)</f>
        <v>458.4610490693739</v>
      </c>
      <c r="AG12" s="435"/>
      <c r="AH12" s="435"/>
      <c r="AI12" s="435"/>
    </row>
    <row r="13" spans="1:35" s="12" customFormat="1" ht="12.75">
      <c r="A13" s="897"/>
      <c r="B13" s="522" t="s">
        <v>62</v>
      </c>
      <c r="C13" s="342">
        <f aca="true" t="shared" si="6" ref="C13:AB13">SUM(C18+C23+C28+C33+C38+C43+C48)</f>
        <v>376</v>
      </c>
      <c r="D13" s="342">
        <f t="shared" si="6"/>
        <v>197</v>
      </c>
      <c r="E13" s="342">
        <f t="shared" si="6"/>
        <v>249</v>
      </c>
      <c r="F13" s="342">
        <f t="shared" si="6"/>
        <v>150</v>
      </c>
      <c r="G13" s="342">
        <f t="shared" si="6"/>
        <v>225</v>
      </c>
      <c r="H13" s="342">
        <f t="shared" si="6"/>
        <v>153</v>
      </c>
      <c r="I13" s="342">
        <f t="shared" si="6"/>
        <v>167</v>
      </c>
      <c r="J13" s="342">
        <f t="shared" si="6"/>
        <v>181</v>
      </c>
      <c r="K13" s="342">
        <f t="shared" si="6"/>
        <v>135</v>
      </c>
      <c r="L13" s="342">
        <f t="shared" si="6"/>
        <v>116</v>
      </c>
      <c r="M13" s="342">
        <f t="shared" si="6"/>
        <v>69</v>
      </c>
      <c r="N13" s="342">
        <f t="shared" si="6"/>
        <v>123</v>
      </c>
      <c r="O13" s="342">
        <f t="shared" si="6"/>
        <v>124</v>
      </c>
      <c r="P13" s="342">
        <f t="shared" si="6"/>
        <v>137</v>
      </c>
      <c r="Q13" s="342">
        <f t="shared" si="6"/>
        <v>149</v>
      </c>
      <c r="R13" s="342">
        <f t="shared" si="6"/>
        <v>212</v>
      </c>
      <c r="S13" s="342">
        <f t="shared" si="6"/>
        <v>136</v>
      </c>
      <c r="T13" s="342">
        <f t="shared" si="6"/>
        <v>105</v>
      </c>
      <c r="U13" s="342">
        <f t="shared" si="6"/>
        <v>155</v>
      </c>
      <c r="V13" s="342">
        <f t="shared" si="6"/>
        <v>178</v>
      </c>
      <c r="W13" s="342">
        <f t="shared" si="6"/>
        <v>160</v>
      </c>
      <c r="X13" s="342">
        <f t="shared" si="6"/>
        <v>97</v>
      </c>
      <c r="Y13" s="342">
        <f t="shared" si="6"/>
        <v>124</v>
      </c>
      <c r="Z13" s="342">
        <f t="shared" si="6"/>
        <v>93</v>
      </c>
      <c r="AA13" s="342">
        <f t="shared" si="6"/>
        <v>113</v>
      </c>
      <c r="AB13" s="342">
        <f t="shared" si="6"/>
        <v>128</v>
      </c>
      <c r="AC13" s="342">
        <f>SUM(AC18+AC23+AC28+AC33+AC38+AC43+AC48)</f>
        <v>132</v>
      </c>
      <c r="AD13" s="342">
        <f>SUM(AD18+AD23+AD28+AD33+AD38+AD43+AD48)</f>
        <v>172</v>
      </c>
      <c r="AE13" s="342">
        <f>SUM(AE18+AE23+AE28+AE33+AE38+AE43+AE48+AE53)</f>
        <v>132</v>
      </c>
      <c r="AF13" s="342">
        <f>SUM(AF18+AF23+AF28+AF33+AF38+AF43+AF48+AF53)</f>
        <v>164</v>
      </c>
      <c r="AG13" s="435"/>
      <c r="AH13" s="435"/>
      <c r="AI13" s="435"/>
    </row>
    <row r="14" spans="1:35" ht="12.75">
      <c r="A14" s="898" t="s">
        <v>6</v>
      </c>
      <c r="B14" s="523" t="s">
        <v>3</v>
      </c>
      <c r="C14" s="355"/>
      <c r="D14" s="344">
        <v>30</v>
      </c>
      <c r="E14" s="344">
        <v>425.25</v>
      </c>
      <c r="F14" s="344">
        <v>126.5</v>
      </c>
      <c r="G14" s="350">
        <v>154</v>
      </c>
      <c r="H14" s="350">
        <v>100</v>
      </c>
      <c r="I14" s="350">
        <v>229.5</v>
      </c>
      <c r="J14" s="350">
        <v>163</v>
      </c>
      <c r="K14" s="350">
        <v>70.75</v>
      </c>
      <c r="L14" s="350">
        <v>34</v>
      </c>
      <c r="M14" s="350"/>
      <c r="N14" s="350">
        <v>174</v>
      </c>
      <c r="O14" s="350">
        <v>435</v>
      </c>
      <c r="P14" s="350">
        <v>451</v>
      </c>
      <c r="Q14" s="350">
        <v>185.25</v>
      </c>
      <c r="R14" s="350">
        <v>323</v>
      </c>
      <c r="S14" s="350">
        <v>230</v>
      </c>
      <c r="T14" s="446">
        <v>186</v>
      </c>
      <c r="U14" s="446">
        <v>147</v>
      </c>
      <c r="V14" s="446">
        <v>195.3</v>
      </c>
      <c r="W14" s="446">
        <v>11.84</v>
      </c>
      <c r="X14" s="446">
        <v>2.44</v>
      </c>
      <c r="Y14" s="446">
        <v>13.08</v>
      </c>
      <c r="Z14" s="446">
        <v>8</v>
      </c>
      <c r="AA14" s="446">
        <v>6</v>
      </c>
      <c r="AB14" s="446">
        <v>24</v>
      </c>
      <c r="AC14" s="446">
        <v>6.55</v>
      </c>
      <c r="AD14" s="347">
        <v>6</v>
      </c>
      <c r="AE14" s="347">
        <v>27.3</v>
      </c>
      <c r="AF14" s="347">
        <v>27.3</v>
      </c>
      <c r="AG14" s="290"/>
      <c r="AH14" s="290"/>
      <c r="AI14" s="290"/>
    </row>
    <row r="15" spans="1:35" ht="12.75">
      <c r="A15" s="898"/>
      <c r="B15" s="523" t="s">
        <v>5</v>
      </c>
      <c r="C15" s="355"/>
      <c r="D15" s="344">
        <v>30</v>
      </c>
      <c r="E15" s="344">
        <v>401.25</v>
      </c>
      <c r="F15" s="344">
        <v>126.5</v>
      </c>
      <c r="G15" s="347">
        <v>154</v>
      </c>
      <c r="H15" s="347">
        <v>100</v>
      </c>
      <c r="I15" s="347">
        <v>229.5</v>
      </c>
      <c r="J15" s="347">
        <v>163</v>
      </c>
      <c r="K15" s="347">
        <v>70.75</v>
      </c>
      <c r="L15" s="347">
        <v>30</v>
      </c>
      <c r="M15" s="347"/>
      <c r="N15" s="347">
        <v>174</v>
      </c>
      <c r="O15" s="347">
        <v>329.7</v>
      </c>
      <c r="P15" s="347">
        <v>451</v>
      </c>
      <c r="Q15" s="347">
        <v>185.25</v>
      </c>
      <c r="R15" s="347">
        <v>323</v>
      </c>
      <c r="S15" s="347">
        <v>230</v>
      </c>
      <c r="T15" s="391">
        <v>186</v>
      </c>
      <c r="U15" s="391">
        <v>147</v>
      </c>
      <c r="V15" s="446">
        <v>195.3</v>
      </c>
      <c r="W15" s="391">
        <v>11.09</v>
      </c>
      <c r="X15" s="391">
        <v>2.44</v>
      </c>
      <c r="Y15" s="391">
        <v>13.08</v>
      </c>
      <c r="Z15" s="391">
        <v>6.5</v>
      </c>
      <c r="AA15" s="391">
        <v>6</v>
      </c>
      <c r="AB15" s="391">
        <v>12</v>
      </c>
      <c r="AC15" s="391">
        <v>6.55</v>
      </c>
      <c r="AD15" s="347">
        <v>2.25</v>
      </c>
      <c r="AE15" s="347">
        <v>27.3</v>
      </c>
      <c r="AF15" s="347">
        <v>27.3</v>
      </c>
      <c r="AG15" s="290"/>
      <c r="AH15" s="290"/>
      <c r="AI15" s="290"/>
    </row>
    <row r="16" spans="1:35" ht="12.75">
      <c r="A16" s="898"/>
      <c r="B16" s="524" t="s">
        <v>67</v>
      </c>
      <c r="C16" s="352">
        <v>0</v>
      </c>
      <c r="D16" s="352">
        <v>8554</v>
      </c>
      <c r="E16" s="352">
        <v>120530</v>
      </c>
      <c r="F16" s="352">
        <v>49461</v>
      </c>
      <c r="G16" s="352">
        <v>63297</v>
      </c>
      <c r="H16" s="352">
        <v>17680</v>
      </c>
      <c r="I16" s="352">
        <v>88683</v>
      </c>
      <c r="J16" s="352">
        <v>54657</v>
      </c>
      <c r="K16" s="352">
        <v>14453</v>
      </c>
      <c r="L16" s="352">
        <v>15142</v>
      </c>
      <c r="M16" s="352"/>
      <c r="N16" s="352">
        <v>48165</v>
      </c>
      <c r="O16" s="349">
        <v>99760</v>
      </c>
      <c r="P16" s="349">
        <v>78967</v>
      </c>
      <c r="Q16" s="347">
        <v>68542</v>
      </c>
      <c r="R16" s="347">
        <v>90763</v>
      </c>
      <c r="S16" s="347">
        <v>64630</v>
      </c>
      <c r="T16" s="391">
        <v>60980</v>
      </c>
      <c r="U16" s="391">
        <v>98850.15</v>
      </c>
      <c r="V16" s="391">
        <v>770528</v>
      </c>
      <c r="W16" s="391">
        <v>3155.9</v>
      </c>
      <c r="X16" s="391">
        <v>510</v>
      </c>
      <c r="Y16" s="391">
        <v>3030</v>
      </c>
      <c r="Z16" s="391">
        <v>3400</v>
      </c>
      <c r="AA16" s="391">
        <v>1289</v>
      </c>
      <c r="AB16" s="391">
        <v>5139</v>
      </c>
      <c r="AC16" s="391">
        <v>1510</v>
      </c>
      <c r="AD16" s="347">
        <v>935</v>
      </c>
      <c r="AE16" s="347">
        <v>9251</v>
      </c>
      <c r="AF16" s="347">
        <v>9251</v>
      </c>
      <c r="AG16" s="290"/>
      <c r="AH16" s="290"/>
      <c r="AI16" s="290"/>
    </row>
    <row r="17" spans="1:35" ht="12.75">
      <c r="A17" s="898"/>
      <c r="B17" s="525" t="s">
        <v>63</v>
      </c>
      <c r="C17" s="347"/>
      <c r="D17" s="350">
        <v>285.1333333333333</v>
      </c>
      <c r="E17" s="350">
        <v>300.386292834891</v>
      </c>
      <c r="F17" s="350">
        <v>390.99604743083006</v>
      </c>
      <c r="G17" s="350">
        <v>411.0194805194805</v>
      </c>
      <c r="H17" s="350">
        <v>176.8</v>
      </c>
      <c r="I17" s="350">
        <v>386.41830065359477</v>
      </c>
      <c r="J17" s="350">
        <v>335.319018404908</v>
      </c>
      <c r="K17" s="350">
        <v>204.2826855123675</v>
      </c>
      <c r="L17" s="350">
        <v>504.73333333333335</v>
      </c>
      <c r="M17" s="351" t="e">
        <v>#DIV/0!</v>
      </c>
      <c r="N17" s="351">
        <v>276.8103448275862</v>
      </c>
      <c r="O17" s="351">
        <v>302.578101304216</v>
      </c>
      <c r="P17" s="351">
        <v>175.0931263858093</v>
      </c>
      <c r="Q17" s="351">
        <f>SUM(Q16/Q15)</f>
        <v>369.99730094466935</v>
      </c>
      <c r="R17" s="351">
        <f aca="true" t="shared" si="7" ref="R17:W17">SUM(R16/R15)</f>
        <v>281</v>
      </c>
      <c r="S17" s="351">
        <f t="shared" si="7"/>
        <v>281</v>
      </c>
      <c r="T17" s="351">
        <f t="shared" si="7"/>
        <v>327.8494623655914</v>
      </c>
      <c r="U17" s="351">
        <f t="shared" si="7"/>
        <v>672.4499999999999</v>
      </c>
      <c r="V17" s="351">
        <f t="shared" si="7"/>
        <v>3945.3558627752172</v>
      </c>
      <c r="W17" s="351">
        <f t="shared" si="7"/>
        <v>284.5716862037872</v>
      </c>
      <c r="X17" s="351">
        <f aca="true" t="shared" si="8" ref="X17:AC17">SUM(X16/X15)</f>
        <v>209.01639344262296</v>
      </c>
      <c r="Y17" s="351">
        <f t="shared" si="8"/>
        <v>231.65137614678898</v>
      </c>
      <c r="Z17" s="351">
        <f t="shared" si="8"/>
        <v>523.0769230769231</v>
      </c>
      <c r="AA17" s="351">
        <f t="shared" si="8"/>
        <v>214.83333333333334</v>
      </c>
      <c r="AB17" s="351">
        <f t="shared" si="8"/>
        <v>428.25</v>
      </c>
      <c r="AC17" s="351">
        <f t="shared" si="8"/>
        <v>230.5343511450382</v>
      </c>
      <c r="AD17" s="351">
        <f>SUM(AD16/AD15)</f>
        <v>415.55555555555554</v>
      </c>
      <c r="AE17" s="351">
        <f>SUM(AE16/AE15)</f>
        <v>338.86446886446885</v>
      </c>
      <c r="AF17" s="351">
        <f>SUM(AF16/AF15)</f>
        <v>338.86446886446885</v>
      </c>
      <c r="AG17" s="290"/>
      <c r="AH17" s="290"/>
      <c r="AI17" s="290"/>
    </row>
    <row r="18" spans="1:35" ht="12.75">
      <c r="A18" s="898"/>
      <c r="B18" s="524" t="s">
        <v>62</v>
      </c>
      <c r="C18" s="355"/>
      <c r="D18" s="352">
        <v>5</v>
      </c>
      <c r="E18" s="352">
        <v>26</v>
      </c>
      <c r="F18" s="352">
        <v>14</v>
      </c>
      <c r="G18" s="506">
        <v>1</v>
      </c>
      <c r="H18" s="506">
        <v>1</v>
      </c>
      <c r="I18" s="506">
        <v>5</v>
      </c>
      <c r="J18" s="506">
        <v>4</v>
      </c>
      <c r="K18" s="506">
        <v>4</v>
      </c>
      <c r="L18" s="506">
        <v>2</v>
      </c>
      <c r="M18" s="506"/>
      <c r="N18" s="506">
        <v>15</v>
      </c>
      <c r="O18" s="506">
        <v>1</v>
      </c>
      <c r="P18" s="506">
        <v>4</v>
      </c>
      <c r="Q18" s="506">
        <v>8</v>
      </c>
      <c r="R18" s="506">
        <v>1</v>
      </c>
      <c r="S18" s="506">
        <v>1</v>
      </c>
      <c r="T18" s="349">
        <v>11</v>
      </c>
      <c r="U18" s="526">
        <v>4</v>
      </c>
      <c r="V18" s="526">
        <v>4</v>
      </c>
      <c r="W18" s="526">
        <v>17</v>
      </c>
      <c r="X18" s="526">
        <v>5</v>
      </c>
      <c r="Y18" s="496">
        <v>14</v>
      </c>
      <c r="Z18" s="496">
        <v>5</v>
      </c>
      <c r="AA18" s="496">
        <v>6</v>
      </c>
      <c r="AB18" s="355">
        <v>3</v>
      </c>
      <c r="AC18" s="355">
        <v>4</v>
      </c>
      <c r="AD18" s="354">
        <v>8</v>
      </c>
      <c r="AE18" s="354">
        <v>17</v>
      </c>
      <c r="AF18" s="354">
        <v>17</v>
      </c>
      <c r="AG18" s="290"/>
      <c r="AH18" s="290"/>
      <c r="AI18" s="290"/>
    </row>
    <row r="19" spans="1:35" ht="12.75">
      <c r="A19" s="898" t="s">
        <v>11</v>
      </c>
      <c r="B19" s="523" t="s">
        <v>3</v>
      </c>
      <c r="C19" s="355">
        <v>63</v>
      </c>
      <c r="D19" s="344">
        <v>64</v>
      </c>
      <c r="E19" s="344">
        <v>110</v>
      </c>
      <c r="F19" s="344">
        <v>21.3</v>
      </c>
      <c r="G19" s="350">
        <v>10</v>
      </c>
      <c r="H19" s="350">
        <v>8.9</v>
      </c>
      <c r="I19" s="350">
        <v>42</v>
      </c>
      <c r="J19" s="350">
        <v>81.8</v>
      </c>
      <c r="K19" s="350">
        <v>41</v>
      </c>
      <c r="L19" s="350"/>
      <c r="M19" s="350"/>
      <c r="N19" s="350">
        <v>25.44</v>
      </c>
      <c r="O19" s="350"/>
      <c r="P19" s="350">
        <v>51</v>
      </c>
      <c r="Q19" s="350">
        <v>3.75</v>
      </c>
      <c r="R19" s="350">
        <v>3.75</v>
      </c>
      <c r="S19" s="350">
        <v>8</v>
      </c>
      <c r="T19" s="446">
        <v>10</v>
      </c>
      <c r="U19" s="391">
        <v>5.5</v>
      </c>
      <c r="V19" s="391">
        <v>49</v>
      </c>
      <c r="W19" s="391">
        <v>4.25</v>
      </c>
      <c r="X19" s="391">
        <v>0</v>
      </c>
      <c r="Y19" s="649">
        <v>0</v>
      </c>
      <c r="Z19" s="649">
        <v>0</v>
      </c>
      <c r="AA19" s="649">
        <v>0</v>
      </c>
      <c r="AB19" s="391">
        <v>3</v>
      </c>
      <c r="AC19" s="391">
        <v>5.3</v>
      </c>
      <c r="AD19" s="347">
        <v>2.5</v>
      </c>
      <c r="AE19" s="347">
        <v>19.8</v>
      </c>
      <c r="AF19" s="347">
        <v>13.5</v>
      </c>
      <c r="AG19" s="290"/>
      <c r="AH19" s="290"/>
      <c r="AI19" s="290"/>
    </row>
    <row r="20" spans="1:35" ht="12.75">
      <c r="A20" s="898"/>
      <c r="B20" s="523" t="s">
        <v>5</v>
      </c>
      <c r="C20" s="355">
        <v>63</v>
      </c>
      <c r="D20" s="344">
        <v>64</v>
      </c>
      <c r="E20" s="344">
        <v>87</v>
      </c>
      <c r="F20" s="344">
        <v>21.3</v>
      </c>
      <c r="G20" s="347">
        <v>10</v>
      </c>
      <c r="H20" s="347">
        <v>7.9</v>
      </c>
      <c r="I20" s="347">
        <v>42</v>
      </c>
      <c r="J20" s="347">
        <v>46.8</v>
      </c>
      <c r="K20" s="347">
        <v>41</v>
      </c>
      <c r="L20" s="347"/>
      <c r="M20" s="347"/>
      <c r="N20" s="347">
        <v>25.44</v>
      </c>
      <c r="O20" s="347"/>
      <c r="P20" s="347">
        <v>51</v>
      </c>
      <c r="Q20" s="347">
        <v>3.75</v>
      </c>
      <c r="R20" s="347">
        <v>3.75</v>
      </c>
      <c r="S20" s="347">
        <v>8</v>
      </c>
      <c r="T20" s="391">
        <v>10</v>
      </c>
      <c r="U20" s="391">
        <v>4.5</v>
      </c>
      <c r="V20" s="391">
        <v>49</v>
      </c>
      <c r="W20" s="391">
        <v>4</v>
      </c>
      <c r="X20" s="391">
        <v>0</v>
      </c>
      <c r="Y20" s="649">
        <v>0</v>
      </c>
      <c r="Z20" s="649">
        <v>0</v>
      </c>
      <c r="AA20" s="649">
        <v>0</v>
      </c>
      <c r="AB20" s="391">
        <v>3</v>
      </c>
      <c r="AC20" s="391">
        <v>5.3</v>
      </c>
      <c r="AD20" s="347">
        <v>2.5</v>
      </c>
      <c r="AE20" s="347">
        <v>19.8</v>
      </c>
      <c r="AF20" s="347">
        <v>13.5</v>
      </c>
      <c r="AG20" s="290"/>
      <c r="AH20" s="290"/>
      <c r="AI20" s="290"/>
    </row>
    <row r="21" spans="1:35" ht="12.75">
      <c r="A21" s="898"/>
      <c r="B21" s="524" t="s">
        <v>67</v>
      </c>
      <c r="C21" s="352">
        <v>20037</v>
      </c>
      <c r="D21" s="352">
        <v>18328</v>
      </c>
      <c r="E21" s="352">
        <v>13379</v>
      </c>
      <c r="F21" s="352">
        <v>3630</v>
      </c>
      <c r="G21" s="352">
        <v>2470</v>
      </c>
      <c r="H21" s="352">
        <v>3018</v>
      </c>
      <c r="I21" s="352">
        <v>18564</v>
      </c>
      <c r="J21" s="352">
        <v>10468</v>
      </c>
      <c r="K21" s="352">
        <v>18814</v>
      </c>
      <c r="L21" s="352">
        <v>0</v>
      </c>
      <c r="M21" s="352"/>
      <c r="N21" s="352">
        <v>11542</v>
      </c>
      <c r="O21" s="349"/>
      <c r="P21" s="349">
        <v>8940</v>
      </c>
      <c r="Q21" s="347">
        <v>1297</v>
      </c>
      <c r="R21" s="347">
        <v>843</v>
      </c>
      <c r="S21" s="347">
        <v>2000</v>
      </c>
      <c r="T21" s="391">
        <v>1177</v>
      </c>
      <c r="U21" s="391">
        <v>1601.15</v>
      </c>
      <c r="V21" s="391">
        <v>10143</v>
      </c>
      <c r="W21" s="391">
        <v>1560</v>
      </c>
      <c r="X21" s="391">
        <v>0</v>
      </c>
      <c r="Y21" s="649">
        <v>0</v>
      </c>
      <c r="Z21" s="649">
        <v>0</v>
      </c>
      <c r="AA21" s="649">
        <v>0</v>
      </c>
      <c r="AB21" s="391">
        <v>630</v>
      </c>
      <c r="AC21" s="391">
        <v>3100</v>
      </c>
      <c r="AD21" s="347">
        <v>840</v>
      </c>
      <c r="AE21" s="347">
        <v>8655</v>
      </c>
      <c r="AF21" s="347">
        <v>6032</v>
      </c>
      <c r="AG21" s="290"/>
      <c r="AH21" s="290"/>
      <c r="AI21" s="290"/>
    </row>
    <row r="22" spans="1:35" ht="12.75">
      <c r="A22" s="898"/>
      <c r="B22" s="525" t="s">
        <v>63</v>
      </c>
      <c r="C22" s="347">
        <v>318.04761904761904</v>
      </c>
      <c r="D22" s="350">
        <v>286.375</v>
      </c>
      <c r="E22" s="350">
        <v>153.7816091954023</v>
      </c>
      <c r="F22" s="350">
        <v>170.4225352112676</v>
      </c>
      <c r="G22" s="350">
        <v>247</v>
      </c>
      <c r="H22" s="350">
        <v>382.0253164556962</v>
      </c>
      <c r="I22" s="350">
        <v>442</v>
      </c>
      <c r="J22" s="350">
        <v>223.67521367521368</v>
      </c>
      <c r="K22" s="350">
        <v>458.8780487804878</v>
      </c>
      <c r="L22" s="350" t="e">
        <v>#DIV/0!</v>
      </c>
      <c r="M22" s="351" t="e">
        <v>#DIV/0!</v>
      </c>
      <c r="N22" s="351">
        <v>453.6949685534591</v>
      </c>
      <c r="O22" s="351" t="e">
        <v>#DIV/0!</v>
      </c>
      <c r="P22" s="351">
        <v>175.2941176470588</v>
      </c>
      <c r="Q22" s="351">
        <f>SUM(Q21/Q20)</f>
        <v>345.8666666666667</v>
      </c>
      <c r="R22" s="351">
        <f aca="true" t="shared" si="9" ref="R22:W22">SUM(R21/R20)</f>
        <v>224.8</v>
      </c>
      <c r="S22" s="351">
        <f t="shared" si="9"/>
        <v>250</v>
      </c>
      <c r="T22" s="351">
        <f t="shared" si="9"/>
        <v>117.7</v>
      </c>
      <c r="U22" s="351">
        <f t="shared" si="9"/>
        <v>355.81111111111113</v>
      </c>
      <c r="V22" s="351">
        <f t="shared" si="9"/>
        <v>207</v>
      </c>
      <c r="W22" s="351">
        <f t="shared" si="9"/>
        <v>390</v>
      </c>
      <c r="X22" s="351">
        <v>0</v>
      </c>
      <c r="Y22" s="649">
        <v>0</v>
      </c>
      <c r="Z22" s="649">
        <v>0</v>
      </c>
      <c r="AA22" s="649">
        <v>0</v>
      </c>
      <c r="AB22" s="351">
        <f>SUM(AB21/AB20)</f>
        <v>210</v>
      </c>
      <c r="AC22" s="351">
        <f>SUM(AC21/AC20)</f>
        <v>584.9056603773585</v>
      </c>
      <c r="AD22" s="351">
        <f>SUM(AD21/AD20)</f>
        <v>336</v>
      </c>
      <c r="AE22" s="351">
        <f>SUM(AE21/AE20)</f>
        <v>437.1212121212121</v>
      </c>
      <c r="AF22" s="351">
        <f>SUM(AF21/AF20)</f>
        <v>446.81481481481484</v>
      </c>
      <c r="AG22" s="290"/>
      <c r="AH22" s="290"/>
      <c r="AI22" s="290"/>
    </row>
    <row r="23" spans="1:35" ht="12.75">
      <c r="A23" s="898"/>
      <c r="B23" s="524" t="s">
        <v>62</v>
      </c>
      <c r="C23" s="355">
        <v>6</v>
      </c>
      <c r="D23" s="352">
        <v>12</v>
      </c>
      <c r="E23" s="352">
        <v>7</v>
      </c>
      <c r="F23" s="352">
        <v>2</v>
      </c>
      <c r="G23" s="506">
        <v>2</v>
      </c>
      <c r="H23" s="506">
        <v>2</v>
      </c>
      <c r="I23" s="506">
        <v>6</v>
      </c>
      <c r="J23" s="506">
        <v>6</v>
      </c>
      <c r="K23" s="506">
        <v>3</v>
      </c>
      <c r="L23" s="506"/>
      <c r="M23" s="506"/>
      <c r="N23" s="506">
        <v>3</v>
      </c>
      <c r="O23" s="506"/>
      <c r="P23" s="506">
        <v>4</v>
      </c>
      <c r="Q23" s="506">
        <v>1</v>
      </c>
      <c r="R23" s="506">
        <v>1</v>
      </c>
      <c r="S23" s="506">
        <v>1</v>
      </c>
      <c r="T23" s="349">
        <v>1</v>
      </c>
      <c r="U23" s="526">
        <v>4</v>
      </c>
      <c r="V23" s="526">
        <v>1</v>
      </c>
      <c r="W23" s="526">
        <v>3</v>
      </c>
      <c r="X23" s="526">
        <v>0</v>
      </c>
      <c r="Y23" s="649">
        <v>0</v>
      </c>
      <c r="Z23" s="649">
        <v>0</v>
      </c>
      <c r="AA23" s="649">
        <v>0</v>
      </c>
      <c r="AB23" s="355">
        <v>3</v>
      </c>
      <c r="AC23" s="355">
        <v>4</v>
      </c>
      <c r="AD23" s="354">
        <v>2</v>
      </c>
      <c r="AE23" s="354">
        <v>7</v>
      </c>
      <c r="AF23" s="354">
        <v>3</v>
      </c>
      <c r="AG23" s="290"/>
      <c r="AH23" s="290"/>
      <c r="AI23" s="290"/>
    </row>
    <row r="24" spans="1:35" ht="12.75">
      <c r="A24" s="898" t="s">
        <v>13</v>
      </c>
      <c r="B24" s="523" t="s">
        <v>3</v>
      </c>
      <c r="C24" s="355">
        <v>247.3</v>
      </c>
      <c r="D24" s="344">
        <v>148</v>
      </c>
      <c r="E24" s="344">
        <v>166.55</v>
      </c>
      <c r="F24" s="344">
        <v>137.55</v>
      </c>
      <c r="G24" s="350">
        <v>189.25</v>
      </c>
      <c r="H24" s="350">
        <v>127.8</v>
      </c>
      <c r="I24" s="350">
        <v>128.4</v>
      </c>
      <c r="J24" s="350">
        <v>217.35</v>
      </c>
      <c r="K24" s="350">
        <v>161.5</v>
      </c>
      <c r="L24" s="350">
        <v>134</v>
      </c>
      <c r="M24" s="350">
        <v>217.8</v>
      </c>
      <c r="N24" s="350">
        <v>178</v>
      </c>
      <c r="O24" s="350">
        <v>185.35</v>
      </c>
      <c r="P24" s="350">
        <v>274.66</v>
      </c>
      <c r="Q24" s="350">
        <v>451.65</v>
      </c>
      <c r="R24" s="350">
        <v>286.25</v>
      </c>
      <c r="S24" s="350">
        <v>213.05</v>
      </c>
      <c r="T24" s="446">
        <v>214.3</v>
      </c>
      <c r="U24" s="391">
        <v>222.37</v>
      </c>
      <c r="V24" s="391">
        <v>190.1</v>
      </c>
      <c r="W24" s="391">
        <v>111</v>
      </c>
      <c r="X24" s="391">
        <v>104.66</v>
      </c>
      <c r="Y24" s="391">
        <v>84.31</v>
      </c>
      <c r="Z24" s="391">
        <v>87.62</v>
      </c>
      <c r="AA24" s="391">
        <v>80.09</v>
      </c>
      <c r="AB24" s="391">
        <v>103.42</v>
      </c>
      <c r="AC24" s="391">
        <v>108.31</v>
      </c>
      <c r="AD24" s="347">
        <v>133.79</v>
      </c>
      <c r="AE24" s="347">
        <v>62.37</v>
      </c>
      <c r="AF24" s="347">
        <v>114.48</v>
      </c>
      <c r="AG24" s="290"/>
      <c r="AH24" s="290"/>
      <c r="AI24" s="290"/>
    </row>
    <row r="25" spans="1:35" ht="12.75">
      <c r="A25" s="898"/>
      <c r="B25" s="523" t="s">
        <v>5</v>
      </c>
      <c r="C25" s="355">
        <v>226.35</v>
      </c>
      <c r="D25" s="344">
        <v>131</v>
      </c>
      <c r="E25" s="344">
        <v>166.55</v>
      </c>
      <c r="F25" s="344">
        <v>135.05</v>
      </c>
      <c r="G25" s="347">
        <v>189.25</v>
      </c>
      <c r="H25" s="347">
        <v>116.7</v>
      </c>
      <c r="I25" s="347">
        <v>105.29</v>
      </c>
      <c r="J25" s="347">
        <v>174.7</v>
      </c>
      <c r="K25" s="347">
        <v>161.5</v>
      </c>
      <c r="L25" s="347">
        <v>118</v>
      </c>
      <c r="M25" s="347">
        <v>217.8</v>
      </c>
      <c r="N25" s="347">
        <v>128.1</v>
      </c>
      <c r="O25" s="347">
        <v>151</v>
      </c>
      <c r="P25" s="347">
        <v>256.16</v>
      </c>
      <c r="Q25" s="347">
        <v>451</v>
      </c>
      <c r="R25" s="347">
        <v>286.25</v>
      </c>
      <c r="S25" s="347">
        <v>213.05</v>
      </c>
      <c r="T25" s="391">
        <v>214.3</v>
      </c>
      <c r="U25" s="391">
        <v>184.36</v>
      </c>
      <c r="V25" s="391">
        <v>173.85</v>
      </c>
      <c r="W25" s="391">
        <v>102.45</v>
      </c>
      <c r="X25" s="391">
        <v>102.66</v>
      </c>
      <c r="Y25" s="391">
        <v>83.31</v>
      </c>
      <c r="Z25" s="391">
        <v>86.62</v>
      </c>
      <c r="AA25" s="391">
        <v>80.09</v>
      </c>
      <c r="AB25" s="391">
        <v>103.42</v>
      </c>
      <c r="AC25" s="391">
        <v>105.43</v>
      </c>
      <c r="AD25" s="347">
        <v>122.79</v>
      </c>
      <c r="AE25" s="347">
        <v>62.37</v>
      </c>
      <c r="AF25" s="347">
        <v>114.48</v>
      </c>
      <c r="AG25" s="290"/>
      <c r="AH25" s="290"/>
      <c r="AI25" s="290"/>
    </row>
    <row r="26" spans="1:35" ht="12.75">
      <c r="A26" s="898"/>
      <c r="B26" s="524" t="s">
        <v>67</v>
      </c>
      <c r="C26" s="352">
        <v>68312</v>
      </c>
      <c r="D26" s="352">
        <v>34093</v>
      </c>
      <c r="E26" s="352">
        <v>39656</v>
      </c>
      <c r="F26" s="352">
        <v>34709</v>
      </c>
      <c r="G26" s="352">
        <v>55596</v>
      </c>
      <c r="H26" s="352">
        <v>40518</v>
      </c>
      <c r="I26" s="352">
        <v>42803</v>
      </c>
      <c r="J26" s="352">
        <v>60030</v>
      </c>
      <c r="K26" s="352">
        <v>40400</v>
      </c>
      <c r="L26" s="352">
        <v>44643</v>
      </c>
      <c r="M26" s="352">
        <v>83006</v>
      </c>
      <c r="N26" s="352">
        <v>52510</v>
      </c>
      <c r="O26" s="349">
        <v>69230</v>
      </c>
      <c r="P26" s="349">
        <v>80534</v>
      </c>
      <c r="Q26" s="347">
        <v>161909</v>
      </c>
      <c r="R26" s="347">
        <v>124314</v>
      </c>
      <c r="S26" s="347">
        <v>84154</v>
      </c>
      <c r="T26" s="391">
        <v>58045.41</v>
      </c>
      <c r="U26" s="391">
        <v>47634.94</v>
      </c>
      <c r="V26" s="391">
        <v>53921.22</v>
      </c>
      <c r="W26" s="391">
        <v>45231.95</v>
      </c>
      <c r="X26" s="391">
        <v>45789.15</v>
      </c>
      <c r="Y26" s="391">
        <v>37966</v>
      </c>
      <c r="Z26" s="391">
        <v>46215.55</v>
      </c>
      <c r="AA26" s="391">
        <v>34888</v>
      </c>
      <c r="AB26" s="391">
        <v>54752.99</v>
      </c>
      <c r="AC26" s="391">
        <v>44455.3</v>
      </c>
      <c r="AD26" s="347">
        <v>66590</v>
      </c>
      <c r="AE26" s="347">
        <v>54659.25</v>
      </c>
      <c r="AF26" s="347">
        <v>50209.69</v>
      </c>
      <c r="AG26" s="290"/>
      <c r="AH26" s="290"/>
      <c r="AI26" s="290"/>
    </row>
    <row r="27" spans="1:35" ht="12.75">
      <c r="A27" s="898"/>
      <c r="B27" s="525" t="s">
        <v>63</v>
      </c>
      <c r="C27" s="347">
        <v>301.7981002871659</v>
      </c>
      <c r="D27" s="350">
        <v>260.2519083969466</v>
      </c>
      <c r="E27" s="350">
        <v>238.1026718703092</v>
      </c>
      <c r="F27" s="350">
        <v>257.00851536467974</v>
      </c>
      <c r="G27" s="350">
        <v>293.7701453104359</v>
      </c>
      <c r="H27" s="350">
        <v>347.1979434447301</v>
      </c>
      <c r="I27" s="350">
        <v>406.52483616677745</v>
      </c>
      <c r="J27" s="350">
        <v>343.61763022323987</v>
      </c>
      <c r="K27" s="350">
        <v>250.1547987616099</v>
      </c>
      <c r="L27" s="350">
        <v>378.3305084745763</v>
      </c>
      <c r="M27" s="351">
        <v>381.1111111111111</v>
      </c>
      <c r="N27" s="351">
        <v>409.91412958626074</v>
      </c>
      <c r="O27" s="351">
        <v>458.47682119205297</v>
      </c>
      <c r="P27" s="351">
        <v>314.3894440974391</v>
      </c>
      <c r="Q27" s="351">
        <f>SUM(Q26/Q25)</f>
        <v>359</v>
      </c>
      <c r="R27" s="351">
        <f aca="true" t="shared" si="10" ref="R27:W27">SUM(R26/R25)</f>
        <v>434.28471615720525</v>
      </c>
      <c r="S27" s="351">
        <f t="shared" si="10"/>
        <v>394.996479699601</v>
      </c>
      <c r="T27" s="351">
        <f t="shared" si="10"/>
        <v>270.86052263182455</v>
      </c>
      <c r="U27" s="351">
        <f t="shared" si="10"/>
        <v>258.38001735734434</v>
      </c>
      <c r="V27" s="351">
        <f t="shared" si="10"/>
        <v>310.15944779982743</v>
      </c>
      <c r="W27" s="351">
        <f t="shared" si="10"/>
        <v>441.50268423621276</v>
      </c>
      <c r="X27" s="351">
        <f aca="true" t="shared" si="11" ref="X27:AD27">SUM(X26/X25)</f>
        <v>446.0271770894214</v>
      </c>
      <c r="Y27" s="351">
        <f t="shared" si="11"/>
        <v>455.71960148841674</v>
      </c>
      <c r="Z27" s="351">
        <f t="shared" si="11"/>
        <v>533.5436388824752</v>
      </c>
      <c r="AA27" s="351">
        <f t="shared" si="11"/>
        <v>435.6099388188288</v>
      </c>
      <c r="AB27" s="351">
        <f t="shared" si="11"/>
        <v>529.4236124540707</v>
      </c>
      <c r="AC27" s="351">
        <f t="shared" si="11"/>
        <v>421.65702361756615</v>
      </c>
      <c r="AD27" s="351">
        <f t="shared" si="11"/>
        <v>542.3080055379103</v>
      </c>
      <c r="AE27" s="351">
        <f>SUM(AE26/AE25)</f>
        <v>876.3708513708514</v>
      </c>
      <c r="AF27" s="351">
        <f>SUM(AF26/AF25)</f>
        <v>438.58918588399723</v>
      </c>
      <c r="AG27" s="290"/>
      <c r="AH27" s="290"/>
      <c r="AI27" s="290"/>
    </row>
    <row r="28" spans="1:35" ht="12.75">
      <c r="A28" s="898"/>
      <c r="B28" s="524" t="s">
        <v>62</v>
      </c>
      <c r="C28" s="355">
        <v>86</v>
      </c>
      <c r="D28" s="352">
        <v>55</v>
      </c>
      <c r="E28" s="352">
        <v>56</v>
      </c>
      <c r="F28" s="352">
        <v>37</v>
      </c>
      <c r="G28" s="506">
        <v>55</v>
      </c>
      <c r="H28" s="506">
        <v>49</v>
      </c>
      <c r="I28" s="506">
        <v>48</v>
      </c>
      <c r="J28" s="506">
        <v>49</v>
      </c>
      <c r="K28" s="506">
        <v>52</v>
      </c>
      <c r="L28" s="506">
        <v>67</v>
      </c>
      <c r="M28" s="506">
        <v>30</v>
      </c>
      <c r="N28" s="506">
        <v>37</v>
      </c>
      <c r="O28" s="506">
        <v>37</v>
      </c>
      <c r="P28" s="506">
        <v>40</v>
      </c>
      <c r="Q28" s="506">
        <v>46</v>
      </c>
      <c r="R28" s="506">
        <v>42</v>
      </c>
      <c r="S28" s="506">
        <v>26</v>
      </c>
      <c r="T28" s="349">
        <v>20</v>
      </c>
      <c r="U28" s="526">
        <v>90</v>
      </c>
      <c r="V28" s="526">
        <v>101</v>
      </c>
      <c r="W28" s="526">
        <v>82</v>
      </c>
      <c r="X28" s="526">
        <v>62</v>
      </c>
      <c r="Y28" s="526">
        <v>77</v>
      </c>
      <c r="Z28" s="526">
        <v>66</v>
      </c>
      <c r="AA28" s="526">
        <v>81</v>
      </c>
      <c r="AB28" s="349">
        <v>91</v>
      </c>
      <c r="AC28" s="349">
        <v>96</v>
      </c>
      <c r="AD28" s="354">
        <v>101</v>
      </c>
      <c r="AE28" s="354">
        <v>66</v>
      </c>
      <c r="AF28" s="354">
        <v>91</v>
      </c>
      <c r="AG28" s="290"/>
      <c r="AH28" s="290"/>
      <c r="AI28" s="290"/>
    </row>
    <row r="29" spans="1:35" ht="12.75">
      <c r="A29" s="898" t="s">
        <v>15</v>
      </c>
      <c r="B29" s="523" t="s">
        <v>3</v>
      </c>
      <c r="C29" s="355">
        <v>662.2</v>
      </c>
      <c r="D29" s="344">
        <v>301</v>
      </c>
      <c r="E29" s="344">
        <v>608.75</v>
      </c>
      <c r="F29" s="344">
        <v>332.75</v>
      </c>
      <c r="G29" s="350">
        <v>226.85</v>
      </c>
      <c r="H29" s="350">
        <v>205.95</v>
      </c>
      <c r="I29" s="350">
        <v>299.1</v>
      </c>
      <c r="J29" s="350">
        <v>78.5</v>
      </c>
      <c r="K29" s="350">
        <v>161.5</v>
      </c>
      <c r="L29" s="350">
        <v>78.5</v>
      </c>
      <c r="M29" s="350">
        <v>134</v>
      </c>
      <c r="N29" s="350">
        <v>414.18</v>
      </c>
      <c r="O29" s="350">
        <v>132.7</v>
      </c>
      <c r="P29" s="350">
        <v>108.59</v>
      </c>
      <c r="Q29" s="350">
        <v>201.95</v>
      </c>
      <c r="R29" s="350">
        <v>430.53</v>
      </c>
      <c r="S29" s="350">
        <v>358.61</v>
      </c>
      <c r="T29" s="446">
        <v>464.05</v>
      </c>
      <c r="U29" s="391">
        <v>313.98</v>
      </c>
      <c r="V29" s="391">
        <v>213.13</v>
      </c>
      <c r="W29" s="391">
        <v>115.06</v>
      </c>
      <c r="X29" s="391">
        <v>26.55</v>
      </c>
      <c r="Y29" s="391">
        <v>87.7</v>
      </c>
      <c r="Z29" s="391">
        <v>13.3</v>
      </c>
      <c r="AA29" s="391">
        <v>7.23</v>
      </c>
      <c r="AB29" s="391">
        <v>23.72</v>
      </c>
      <c r="AC29" s="391">
        <v>9</v>
      </c>
      <c r="AD29" s="347">
        <v>19.42</v>
      </c>
      <c r="AE29" s="347">
        <v>6.7</v>
      </c>
      <c r="AF29" s="347">
        <v>13.55</v>
      </c>
      <c r="AG29" s="290"/>
      <c r="AH29" s="290"/>
      <c r="AI29" s="290"/>
    </row>
    <row r="30" spans="1:35" ht="12.75">
      <c r="A30" s="898"/>
      <c r="B30" s="523" t="s">
        <v>5</v>
      </c>
      <c r="C30" s="355">
        <v>617.2</v>
      </c>
      <c r="D30" s="344">
        <v>301</v>
      </c>
      <c r="E30" s="344">
        <v>526.84</v>
      </c>
      <c r="F30" s="344">
        <v>332.75</v>
      </c>
      <c r="G30" s="347">
        <v>226.85</v>
      </c>
      <c r="H30" s="347">
        <v>198.45</v>
      </c>
      <c r="I30" s="347">
        <v>292.9</v>
      </c>
      <c r="J30" s="347">
        <v>74</v>
      </c>
      <c r="K30" s="347">
        <v>161.25</v>
      </c>
      <c r="L30" s="347">
        <v>78.5</v>
      </c>
      <c r="M30" s="347">
        <v>134</v>
      </c>
      <c r="N30" s="347">
        <v>366.75</v>
      </c>
      <c r="O30" s="347">
        <v>129.7</v>
      </c>
      <c r="P30" s="347">
        <v>108.59</v>
      </c>
      <c r="Q30" s="347">
        <v>201</v>
      </c>
      <c r="R30" s="347">
        <v>430.53</v>
      </c>
      <c r="S30" s="347">
        <v>358.61</v>
      </c>
      <c r="T30" s="391">
        <v>464.05</v>
      </c>
      <c r="U30" s="391">
        <v>313.98</v>
      </c>
      <c r="V30" s="391">
        <v>210.13</v>
      </c>
      <c r="W30" s="391">
        <v>115.06</v>
      </c>
      <c r="X30" s="391">
        <v>26.55</v>
      </c>
      <c r="Y30" s="391">
        <v>87.7</v>
      </c>
      <c r="Z30" s="391">
        <v>3.5</v>
      </c>
      <c r="AA30" s="391">
        <v>7.23</v>
      </c>
      <c r="AB30" s="391">
        <v>23.72</v>
      </c>
      <c r="AC30" s="391">
        <v>9</v>
      </c>
      <c r="AD30" s="347">
        <v>16.22</v>
      </c>
      <c r="AE30" s="347">
        <v>6.7</v>
      </c>
      <c r="AF30" s="347">
        <v>13.55</v>
      </c>
      <c r="AG30" s="290"/>
      <c r="AH30" s="290"/>
      <c r="AI30" s="290"/>
    </row>
    <row r="31" spans="1:35" ht="12.75">
      <c r="A31" s="898"/>
      <c r="B31" s="524" t="s">
        <v>67</v>
      </c>
      <c r="C31" s="352">
        <v>139750</v>
      </c>
      <c r="D31" s="352">
        <v>76695</v>
      </c>
      <c r="E31" s="352">
        <v>80486</v>
      </c>
      <c r="F31" s="352">
        <v>58081</v>
      </c>
      <c r="G31" s="352">
        <v>69893</v>
      </c>
      <c r="H31" s="352">
        <v>62671</v>
      </c>
      <c r="I31" s="352">
        <v>88097</v>
      </c>
      <c r="J31" s="352">
        <v>20238</v>
      </c>
      <c r="K31" s="352">
        <v>40358</v>
      </c>
      <c r="L31" s="352">
        <v>29221</v>
      </c>
      <c r="M31" s="352">
        <v>53603</v>
      </c>
      <c r="N31" s="352">
        <v>58602</v>
      </c>
      <c r="O31" s="349">
        <v>44720</v>
      </c>
      <c r="P31" s="349">
        <v>56716</v>
      </c>
      <c r="Q31" s="347">
        <v>75978</v>
      </c>
      <c r="R31" s="347">
        <v>151116</v>
      </c>
      <c r="S31" s="347">
        <v>125872</v>
      </c>
      <c r="T31" s="391">
        <v>105843.54</v>
      </c>
      <c r="U31" s="391">
        <v>147353.95</v>
      </c>
      <c r="V31" s="391">
        <v>95576.2</v>
      </c>
      <c r="W31" s="391">
        <v>37488.8</v>
      </c>
      <c r="X31" s="391">
        <v>28526</v>
      </c>
      <c r="Y31" s="391">
        <v>21711.95</v>
      </c>
      <c r="Z31" s="391">
        <v>1924.95</v>
      </c>
      <c r="AA31" s="391">
        <v>4500</v>
      </c>
      <c r="AB31" s="391">
        <v>11352</v>
      </c>
      <c r="AC31" s="391">
        <v>2285.15</v>
      </c>
      <c r="AD31" s="347">
        <v>11216.09</v>
      </c>
      <c r="AE31" s="347">
        <v>4948.27</v>
      </c>
      <c r="AF31" s="347">
        <v>6583.25</v>
      </c>
      <c r="AG31" s="290"/>
      <c r="AH31" s="290"/>
      <c r="AI31" s="290"/>
    </row>
    <row r="32" spans="1:35" ht="12.75">
      <c r="A32" s="898"/>
      <c r="B32" s="525" t="s">
        <v>63</v>
      </c>
      <c r="C32" s="347">
        <v>226.42579390797147</v>
      </c>
      <c r="D32" s="350">
        <v>254.80066445182723</v>
      </c>
      <c r="E32" s="350">
        <v>152.77123984511425</v>
      </c>
      <c r="F32" s="350">
        <v>174.54845980465817</v>
      </c>
      <c r="G32" s="350">
        <v>308.1022702226141</v>
      </c>
      <c r="H32" s="350">
        <v>315.8024691358025</v>
      </c>
      <c r="I32" s="350">
        <v>300.7750085353363</v>
      </c>
      <c r="J32" s="350">
        <v>273.4864864864865</v>
      </c>
      <c r="K32" s="350">
        <v>250.28217054263567</v>
      </c>
      <c r="L32" s="350">
        <v>372.2420382165605</v>
      </c>
      <c r="M32" s="351">
        <v>400.0223880597015</v>
      </c>
      <c r="N32" s="351">
        <v>159.78732106339467</v>
      </c>
      <c r="O32" s="351">
        <v>344.7956823438705</v>
      </c>
      <c r="P32" s="351">
        <v>522.294870614237</v>
      </c>
      <c r="Q32" s="351">
        <f>SUM(Q31/Q30)</f>
        <v>378</v>
      </c>
      <c r="R32" s="351">
        <f aca="true" t="shared" si="12" ref="R32:W32">SUM(R31/R30)</f>
        <v>350.99993031844474</v>
      </c>
      <c r="S32" s="351">
        <f t="shared" si="12"/>
        <v>350.99969326008755</v>
      </c>
      <c r="T32" s="351">
        <f t="shared" si="12"/>
        <v>228.0864992996444</v>
      </c>
      <c r="U32" s="351">
        <f t="shared" si="12"/>
        <v>469.3099878973183</v>
      </c>
      <c r="V32" s="351">
        <f t="shared" si="12"/>
        <v>454.8431923095227</v>
      </c>
      <c r="W32" s="351">
        <f t="shared" si="12"/>
        <v>325.8195723970103</v>
      </c>
      <c r="X32" s="351">
        <f aca="true" t="shared" si="13" ref="X32:AD32">SUM(X31/X30)</f>
        <v>1074.4256120527307</v>
      </c>
      <c r="Y32" s="351">
        <f t="shared" si="13"/>
        <v>247.57069555302166</v>
      </c>
      <c r="Z32" s="351">
        <f t="shared" si="13"/>
        <v>549.9857142857143</v>
      </c>
      <c r="AA32" s="351">
        <f t="shared" si="13"/>
        <v>622.4066390041494</v>
      </c>
      <c r="AB32" s="351">
        <f t="shared" si="13"/>
        <v>478.5834738617201</v>
      </c>
      <c r="AC32" s="351">
        <f t="shared" si="13"/>
        <v>253.90555555555557</v>
      </c>
      <c r="AD32" s="351">
        <f t="shared" si="13"/>
        <v>691.4975339087547</v>
      </c>
      <c r="AE32" s="351">
        <f>SUM(AE31/AE30)</f>
        <v>738.5477611940299</v>
      </c>
      <c r="AF32" s="351">
        <f>SUM(AF31/AF30)</f>
        <v>485.8487084870848</v>
      </c>
      <c r="AG32" s="290"/>
      <c r="AH32" s="290"/>
      <c r="AI32" s="290"/>
    </row>
    <row r="33" spans="1:35" ht="12.75">
      <c r="A33" s="898"/>
      <c r="B33" s="524" t="s">
        <v>62</v>
      </c>
      <c r="C33" s="355">
        <v>133</v>
      </c>
      <c r="D33" s="352">
        <v>79</v>
      </c>
      <c r="E33" s="352">
        <v>125</v>
      </c>
      <c r="F33" s="352">
        <v>40</v>
      </c>
      <c r="G33" s="506">
        <v>77</v>
      </c>
      <c r="H33" s="506">
        <v>55</v>
      </c>
      <c r="I33" s="506">
        <v>62</v>
      </c>
      <c r="J33" s="506">
        <v>22</v>
      </c>
      <c r="K33" s="506">
        <v>29</v>
      </c>
      <c r="L33" s="506">
        <v>6</v>
      </c>
      <c r="M33" s="506">
        <v>9</v>
      </c>
      <c r="N33" s="506">
        <v>21</v>
      </c>
      <c r="O33" s="506">
        <v>9</v>
      </c>
      <c r="P33" s="506">
        <v>6</v>
      </c>
      <c r="Q33" s="506">
        <v>5</v>
      </c>
      <c r="R33" s="506">
        <v>11</v>
      </c>
      <c r="S33" s="506">
        <v>5</v>
      </c>
      <c r="T33" s="349">
        <v>6</v>
      </c>
      <c r="U33" s="526">
        <v>8</v>
      </c>
      <c r="V33" s="526">
        <v>7</v>
      </c>
      <c r="W33" s="526">
        <v>5</v>
      </c>
      <c r="X33" s="526">
        <v>4</v>
      </c>
      <c r="Y33" s="526">
        <v>13</v>
      </c>
      <c r="Z33" s="526">
        <v>3</v>
      </c>
      <c r="AA33" s="526">
        <v>7</v>
      </c>
      <c r="AB33" s="349">
        <v>10</v>
      </c>
      <c r="AC33" s="349">
        <v>6</v>
      </c>
      <c r="AD33" s="354">
        <v>7</v>
      </c>
      <c r="AE33" s="354">
        <v>3</v>
      </c>
      <c r="AF33" s="354">
        <v>5</v>
      </c>
      <c r="AG33" s="290"/>
      <c r="AH33" s="290"/>
      <c r="AI33" s="290"/>
    </row>
    <row r="34" spans="1:35" ht="12.75">
      <c r="A34" s="864" t="s">
        <v>170</v>
      </c>
      <c r="B34" s="523" t="s">
        <v>3</v>
      </c>
      <c r="C34" s="355"/>
      <c r="D34" s="344"/>
      <c r="E34" s="344"/>
      <c r="F34" s="344"/>
      <c r="G34" s="350">
        <v>11</v>
      </c>
      <c r="H34" s="350">
        <v>5</v>
      </c>
      <c r="I34" s="350"/>
      <c r="J34" s="350">
        <v>14.98</v>
      </c>
      <c r="K34" s="350">
        <v>9</v>
      </c>
      <c r="L34" s="350"/>
      <c r="M34" s="350"/>
      <c r="N34" s="350"/>
      <c r="O34" s="350"/>
      <c r="P34" s="350">
        <v>20</v>
      </c>
      <c r="Q34" s="350">
        <v>8.21</v>
      </c>
      <c r="R34" s="350">
        <v>8.21</v>
      </c>
      <c r="S34" s="350">
        <v>40</v>
      </c>
      <c r="T34" s="356">
        <v>0</v>
      </c>
      <c r="U34" s="356"/>
      <c r="V34" s="649">
        <v>0</v>
      </c>
      <c r="W34" s="356">
        <v>2</v>
      </c>
      <c r="X34" s="649">
        <v>0</v>
      </c>
      <c r="Y34" s="649">
        <v>0</v>
      </c>
      <c r="Z34" s="402">
        <v>1.5</v>
      </c>
      <c r="AA34" s="649">
        <v>0</v>
      </c>
      <c r="AB34" s="649">
        <v>0</v>
      </c>
      <c r="AC34" s="649">
        <v>0</v>
      </c>
      <c r="AD34" s="347">
        <v>5.5</v>
      </c>
      <c r="AE34" s="347">
        <v>20</v>
      </c>
      <c r="AF34" s="347">
        <v>31</v>
      </c>
      <c r="AG34" s="290"/>
      <c r="AH34" s="290"/>
      <c r="AI34" s="290"/>
    </row>
    <row r="35" spans="1:35" ht="12.75">
      <c r="A35" s="865"/>
      <c r="B35" s="523" t="s">
        <v>5</v>
      </c>
      <c r="C35" s="355"/>
      <c r="D35" s="344"/>
      <c r="E35" s="344"/>
      <c r="F35" s="344"/>
      <c r="G35" s="347">
        <v>5</v>
      </c>
      <c r="H35" s="347">
        <v>4.5</v>
      </c>
      <c r="I35" s="347"/>
      <c r="J35" s="347">
        <v>14.98</v>
      </c>
      <c r="K35" s="347">
        <v>9</v>
      </c>
      <c r="L35" s="347"/>
      <c r="M35" s="347"/>
      <c r="N35" s="347"/>
      <c r="O35" s="347"/>
      <c r="P35" s="347">
        <v>20</v>
      </c>
      <c r="Q35" s="347">
        <v>8.21</v>
      </c>
      <c r="R35" s="347">
        <v>8.21</v>
      </c>
      <c r="S35" s="347">
        <v>40</v>
      </c>
      <c r="T35" s="356">
        <v>0</v>
      </c>
      <c r="U35" s="356"/>
      <c r="V35" s="649">
        <v>0</v>
      </c>
      <c r="W35" s="356">
        <v>1.5</v>
      </c>
      <c r="X35" s="649">
        <v>0</v>
      </c>
      <c r="Y35" s="649">
        <v>0</v>
      </c>
      <c r="Z35" s="402">
        <v>1.5</v>
      </c>
      <c r="AA35" s="649">
        <v>0</v>
      </c>
      <c r="AB35" s="649">
        <v>0</v>
      </c>
      <c r="AC35" s="649">
        <v>0</v>
      </c>
      <c r="AD35" s="347">
        <v>5.5</v>
      </c>
      <c r="AE35" s="347">
        <v>20</v>
      </c>
      <c r="AF35" s="347">
        <v>31</v>
      </c>
      <c r="AG35" s="290"/>
      <c r="AH35" s="290"/>
      <c r="AI35" s="290"/>
    </row>
    <row r="36" spans="1:35" ht="12.75">
      <c r="A36" s="865"/>
      <c r="B36" s="524" t="s">
        <v>67</v>
      </c>
      <c r="C36" s="352">
        <v>0</v>
      </c>
      <c r="D36" s="352">
        <v>0</v>
      </c>
      <c r="E36" s="352">
        <v>0</v>
      </c>
      <c r="F36" s="352">
        <v>0</v>
      </c>
      <c r="G36" s="352">
        <v>1205</v>
      </c>
      <c r="H36" s="352">
        <v>1170</v>
      </c>
      <c r="I36" s="352">
        <v>0</v>
      </c>
      <c r="J36" s="352">
        <v>440</v>
      </c>
      <c r="K36" s="352">
        <v>2295</v>
      </c>
      <c r="L36" s="352">
        <v>0</v>
      </c>
      <c r="M36" s="352"/>
      <c r="N36" s="352"/>
      <c r="O36" s="349"/>
      <c r="P36" s="349">
        <v>10718</v>
      </c>
      <c r="Q36" s="347">
        <v>2874</v>
      </c>
      <c r="R36" s="347">
        <v>3119</v>
      </c>
      <c r="S36" s="347">
        <v>16840</v>
      </c>
      <c r="T36" s="356">
        <v>0</v>
      </c>
      <c r="U36" s="356"/>
      <c r="V36" s="649">
        <v>0</v>
      </c>
      <c r="W36" s="356">
        <v>517.5</v>
      </c>
      <c r="X36" s="649">
        <v>0</v>
      </c>
      <c r="Y36" s="649">
        <v>0</v>
      </c>
      <c r="Z36" s="402">
        <v>451</v>
      </c>
      <c r="AA36" s="649">
        <v>0</v>
      </c>
      <c r="AB36" s="649">
        <v>0</v>
      </c>
      <c r="AC36" s="649">
        <v>0</v>
      </c>
      <c r="AD36" s="347">
        <v>2200</v>
      </c>
      <c r="AE36" s="347">
        <v>15324.81</v>
      </c>
      <c r="AF36" s="347">
        <v>12960</v>
      </c>
      <c r="AG36" s="290"/>
      <c r="AH36" s="290"/>
      <c r="AI36" s="290"/>
    </row>
    <row r="37" spans="1:35" ht="12.75">
      <c r="A37" s="865"/>
      <c r="B37" s="525" t="s">
        <v>63</v>
      </c>
      <c r="C37" s="347"/>
      <c r="D37" s="350"/>
      <c r="E37" s="350"/>
      <c r="F37" s="350"/>
      <c r="G37" s="350">
        <v>241</v>
      </c>
      <c r="H37" s="350">
        <v>260</v>
      </c>
      <c r="I37" s="350" t="e">
        <v>#DIV/0!</v>
      </c>
      <c r="J37" s="350">
        <v>29.37249666221629</v>
      </c>
      <c r="K37" s="350">
        <v>255</v>
      </c>
      <c r="L37" s="350" t="e">
        <v>#DIV/0!</v>
      </c>
      <c r="M37" s="351"/>
      <c r="N37" s="351"/>
      <c r="O37" s="351" t="e">
        <v>#DIV/0!</v>
      </c>
      <c r="P37" s="351">
        <v>535.9</v>
      </c>
      <c r="Q37" s="351">
        <f>SUM(Q36/Q35)</f>
        <v>350.06090133982946</v>
      </c>
      <c r="R37" s="351">
        <v>379.9025578562728</v>
      </c>
      <c r="S37" s="351">
        <v>421</v>
      </c>
      <c r="T37" s="351" t="e">
        <f>SUM(T36/T35)</f>
        <v>#DIV/0!</v>
      </c>
      <c r="U37" s="351"/>
      <c r="V37" s="649">
        <v>0</v>
      </c>
      <c r="W37" s="351">
        <v>345</v>
      </c>
      <c r="X37" s="649">
        <v>0</v>
      </c>
      <c r="Y37" s="649">
        <v>0</v>
      </c>
      <c r="Z37" s="351">
        <f>SUM(Z36/Z35)</f>
        <v>300.6666666666667</v>
      </c>
      <c r="AA37" s="649">
        <v>0</v>
      </c>
      <c r="AB37" s="649">
        <v>0</v>
      </c>
      <c r="AC37" s="649">
        <v>0</v>
      </c>
      <c r="AD37" s="351">
        <f>SUM(AD36/AD35)</f>
        <v>400</v>
      </c>
      <c r="AE37" s="351">
        <f>SUM(AE36/AE35)</f>
        <v>766.2405</v>
      </c>
      <c r="AF37" s="351">
        <f>SUM(AF36/AF35)</f>
        <v>418.06451612903226</v>
      </c>
      <c r="AG37" s="290"/>
      <c r="AH37" s="290"/>
      <c r="AI37" s="290"/>
    </row>
    <row r="38" spans="1:35" ht="12.75">
      <c r="A38" s="866"/>
      <c r="B38" s="524" t="s">
        <v>62</v>
      </c>
      <c r="C38" s="355"/>
      <c r="D38" s="352"/>
      <c r="E38" s="352"/>
      <c r="F38" s="352"/>
      <c r="G38" s="506">
        <v>5</v>
      </c>
      <c r="H38" s="506">
        <v>4</v>
      </c>
      <c r="I38" s="506"/>
      <c r="J38" s="506">
        <v>36</v>
      </c>
      <c r="K38" s="506">
        <v>5</v>
      </c>
      <c r="L38" s="506"/>
      <c r="M38" s="506"/>
      <c r="N38" s="506"/>
      <c r="O38" s="506"/>
      <c r="P38" s="506">
        <v>1</v>
      </c>
      <c r="Q38" s="506">
        <v>4</v>
      </c>
      <c r="R38" s="506">
        <v>4</v>
      </c>
      <c r="S38" s="506">
        <v>1</v>
      </c>
      <c r="T38" s="360">
        <v>0</v>
      </c>
      <c r="U38" s="360"/>
      <c r="V38" s="649">
        <v>0</v>
      </c>
      <c r="W38" s="360">
        <v>5</v>
      </c>
      <c r="X38" s="649">
        <v>0</v>
      </c>
      <c r="Y38" s="649">
        <v>0</v>
      </c>
      <c r="Z38" s="356">
        <v>1</v>
      </c>
      <c r="AA38" s="649">
        <v>0</v>
      </c>
      <c r="AB38" s="649">
        <v>0</v>
      </c>
      <c r="AC38" s="649">
        <v>0</v>
      </c>
      <c r="AD38" s="354">
        <v>1</v>
      </c>
      <c r="AE38" s="354">
        <v>5</v>
      </c>
      <c r="AF38" s="354">
        <v>4</v>
      </c>
      <c r="AG38" s="290"/>
      <c r="AH38" s="290"/>
      <c r="AI38" s="290"/>
    </row>
    <row r="39" spans="1:35" ht="12.75">
      <c r="A39" s="864" t="s">
        <v>174</v>
      </c>
      <c r="B39" s="523" t="s">
        <v>3</v>
      </c>
      <c r="C39" s="355"/>
      <c r="D39" s="344">
        <v>1</v>
      </c>
      <c r="E39" s="344">
        <v>3</v>
      </c>
      <c r="F39" s="344"/>
      <c r="G39" s="350"/>
      <c r="H39" s="350"/>
      <c r="I39" s="350"/>
      <c r="J39" s="350">
        <v>50</v>
      </c>
      <c r="K39" s="350"/>
      <c r="L39" s="350"/>
      <c r="M39" s="350"/>
      <c r="N39" s="350"/>
      <c r="O39" s="350"/>
      <c r="P39" s="350"/>
      <c r="Q39" s="356">
        <v>0</v>
      </c>
      <c r="R39" s="356">
        <v>0</v>
      </c>
      <c r="S39" s="356">
        <v>0</v>
      </c>
      <c r="T39" s="356">
        <v>0</v>
      </c>
      <c r="U39" s="510">
        <v>1.2</v>
      </c>
      <c r="V39" s="649">
        <v>0</v>
      </c>
      <c r="W39" s="510">
        <v>2.5</v>
      </c>
      <c r="X39" s="649">
        <v>0</v>
      </c>
      <c r="Y39" s="649">
        <v>0</v>
      </c>
      <c r="Z39" s="649">
        <v>0</v>
      </c>
      <c r="AA39" s="649">
        <v>0</v>
      </c>
      <c r="AB39" s="649">
        <v>0</v>
      </c>
      <c r="AC39" s="649">
        <v>0</v>
      </c>
      <c r="AD39" s="347">
        <v>0.5</v>
      </c>
      <c r="AE39" s="347">
        <v>1.5</v>
      </c>
      <c r="AF39" s="347">
        <v>1.25</v>
      </c>
      <c r="AG39" s="290"/>
      <c r="AH39" s="290"/>
      <c r="AI39" s="290"/>
    </row>
    <row r="40" spans="1:35" ht="12.75">
      <c r="A40" s="865"/>
      <c r="B40" s="523" t="s">
        <v>5</v>
      </c>
      <c r="C40" s="355"/>
      <c r="D40" s="344">
        <v>1</v>
      </c>
      <c r="E40" s="344">
        <v>3</v>
      </c>
      <c r="F40" s="344"/>
      <c r="G40" s="347"/>
      <c r="H40" s="347"/>
      <c r="I40" s="347"/>
      <c r="J40" s="347">
        <v>50</v>
      </c>
      <c r="K40" s="347"/>
      <c r="L40" s="347"/>
      <c r="M40" s="347"/>
      <c r="N40" s="347"/>
      <c r="O40" s="347"/>
      <c r="P40" s="347"/>
      <c r="Q40" s="356">
        <v>0</v>
      </c>
      <c r="R40" s="356">
        <v>0</v>
      </c>
      <c r="S40" s="356">
        <v>0</v>
      </c>
      <c r="T40" s="356">
        <v>0</v>
      </c>
      <c r="U40" s="510">
        <v>1.2</v>
      </c>
      <c r="V40" s="649">
        <v>0</v>
      </c>
      <c r="W40" s="510">
        <v>2.5</v>
      </c>
      <c r="X40" s="649">
        <v>0</v>
      </c>
      <c r="Y40" s="649">
        <v>0</v>
      </c>
      <c r="Z40" s="649">
        <v>0</v>
      </c>
      <c r="AA40" s="649">
        <v>0</v>
      </c>
      <c r="AB40" s="649">
        <v>0</v>
      </c>
      <c r="AC40" s="649">
        <v>0</v>
      </c>
      <c r="AD40" s="347">
        <v>0.25</v>
      </c>
      <c r="AE40" s="347">
        <v>1.5</v>
      </c>
      <c r="AF40" s="347">
        <v>1.25</v>
      </c>
      <c r="AG40" s="290"/>
      <c r="AH40" s="290"/>
      <c r="AI40" s="290"/>
    </row>
    <row r="41" spans="1:35" ht="12.75">
      <c r="A41" s="865"/>
      <c r="B41" s="524" t="s">
        <v>67</v>
      </c>
      <c r="C41" s="352">
        <v>0</v>
      </c>
      <c r="D41" s="352">
        <v>196</v>
      </c>
      <c r="E41" s="352">
        <v>715</v>
      </c>
      <c r="F41" s="352">
        <v>0</v>
      </c>
      <c r="G41" s="352">
        <v>0</v>
      </c>
      <c r="H41" s="352">
        <v>0</v>
      </c>
      <c r="I41" s="352">
        <v>0</v>
      </c>
      <c r="J41" s="352">
        <v>12919</v>
      </c>
      <c r="K41" s="352">
        <v>0</v>
      </c>
      <c r="L41" s="352">
        <v>0</v>
      </c>
      <c r="M41" s="352"/>
      <c r="N41" s="352"/>
      <c r="O41" s="349"/>
      <c r="P41" s="349"/>
      <c r="Q41" s="356">
        <v>0</v>
      </c>
      <c r="R41" s="356">
        <v>0</v>
      </c>
      <c r="S41" s="356">
        <v>0</v>
      </c>
      <c r="T41" s="356">
        <v>0</v>
      </c>
      <c r="U41" s="510">
        <v>375</v>
      </c>
      <c r="V41" s="649">
        <v>0</v>
      </c>
      <c r="W41" s="510">
        <v>750</v>
      </c>
      <c r="X41" s="649">
        <v>0</v>
      </c>
      <c r="Y41" s="649">
        <v>0</v>
      </c>
      <c r="Z41" s="649">
        <v>0</v>
      </c>
      <c r="AA41" s="649">
        <v>0</v>
      </c>
      <c r="AB41" s="649">
        <v>0</v>
      </c>
      <c r="AC41" s="649">
        <v>0</v>
      </c>
      <c r="AD41" s="347">
        <v>11</v>
      </c>
      <c r="AE41" s="347">
        <v>865</v>
      </c>
      <c r="AF41" s="347">
        <v>865</v>
      </c>
      <c r="AG41" s="290"/>
      <c r="AH41" s="290"/>
      <c r="AI41" s="290"/>
    </row>
    <row r="42" spans="1:35" ht="12.75">
      <c r="A42" s="865"/>
      <c r="B42" s="525" t="s">
        <v>63</v>
      </c>
      <c r="C42" s="347"/>
      <c r="D42" s="350">
        <v>196</v>
      </c>
      <c r="E42" s="350">
        <v>238.33333333333334</v>
      </c>
      <c r="F42" s="350"/>
      <c r="G42" s="350"/>
      <c r="H42" s="350"/>
      <c r="I42" s="350"/>
      <c r="J42" s="350">
        <v>258.38</v>
      </c>
      <c r="K42" s="350"/>
      <c r="L42" s="350"/>
      <c r="M42" s="351" t="e">
        <v>#DIV/0!</v>
      </c>
      <c r="N42" s="351" t="e">
        <v>#DIV/0!</v>
      </c>
      <c r="O42" s="351" t="e">
        <v>#DIV/0!</v>
      </c>
      <c r="P42" s="351" t="e">
        <v>#DIV/0!</v>
      </c>
      <c r="Q42" s="356">
        <v>0</v>
      </c>
      <c r="R42" s="356">
        <v>0</v>
      </c>
      <c r="S42" s="356">
        <v>0</v>
      </c>
      <c r="T42" s="356">
        <v>0</v>
      </c>
      <c r="U42" s="510">
        <f>U41/U40</f>
        <v>312.5</v>
      </c>
      <c r="V42" s="649">
        <v>0</v>
      </c>
      <c r="W42" s="510">
        <v>300</v>
      </c>
      <c r="X42" s="649">
        <v>0</v>
      </c>
      <c r="Y42" s="649">
        <v>0</v>
      </c>
      <c r="Z42" s="649">
        <v>0</v>
      </c>
      <c r="AA42" s="649">
        <v>0</v>
      </c>
      <c r="AB42" s="649">
        <v>0</v>
      </c>
      <c r="AC42" s="649">
        <v>0</v>
      </c>
      <c r="AD42" s="351">
        <f>SUM(AD41/AD40)</f>
        <v>44</v>
      </c>
      <c r="AE42" s="351">
        <f>SUM(AE41/AE40)</f>
        <v>576.6666666666666</v>
      </c>
      <c r="AF42" s="351">
        <f>SUM(AF41/AF40)</f>
        <v>692</v>
      </c>
      <c r="AG42" s="290"/>
      <c r="AH42" s="290"/>
      <c r="AI42" s="290"/>
    </row>
    <row r="43" spans="1:35" ht="12.75">
      <c r="A43" s="866"/>
      <c r="B43" s="524" t="s">
        <v>62</v>
      </c>
      <c r="C43" s="355"/>
      <c r="D43" s="352">
        <v>1</v>
      </c>
      <c r="E43" s="352">
        <v>1</v>
      </c>
      <c r="F43" s="352"/>
      <c r="G43" s="506"/>
      <c r="H43" s="506"/>
      <c r="I43" s="506"/>
      <c r="J43" s="506">
        <v>2</v>
      </c>
      <c r="K43" s="506"/>
      <c r="L43" s="506"/>
      <c r="M43" s="506"/>
      <c r="N43" s="506"/>
      <c r="O43" s="506"/>
      <c r="P43" s="506"/>
      <c r="Q43" s="356">
        <v>0</v>
      </c>
      <c r="R43" s="356">
        <v>0</v>
      </c>
      <c r="S43" s="356">
        <v>0</v>
      </c>
      <c r="T43" s="356">
        <v>0</v>
      </c>
      <c r="U43" s="510">
        <v>1</v>
      </c>
      <c r="V43" s="649">
        <v>0</v>
      </c>
      <c r="W43" s="510">
        <v>1</v>
      </c>
      <c r="X43" s="649">
        <v>0</v>
      </c>
      <c r="Y43" s="649">
        <v>0</v>
      </c>
      <c r="Z43" s="649">
        <v>0</v>
      </c>
      <c r="AA43" s="649">
        <v>0</v>
      </c>
      <c r="AB43" s="649">
        <v>0</v>
      </c>
      <c r="AC43" s="649">
        <v>0</v>
      </c>
      <c r="AD43" s="354">
        <v>2</v>
      </c>
      <c r="AE43" s="354">
        <v>2</v>
      </c>
      <c r="AF43" s="354">
        <v>2</v>
      </c>
      <c r="AG43" s="290"/>
      <c r="AH43" s="290"/>
      <c r="AI43" s="290"/>
    </row>
    <row r="44" spans="1:35" ht="12.75">
      <c r="A44" s="898" t="s">
        <v>23</v>
      </c>
      <c r="B44" s="523" t="s">
        <v>3</v>
      </c>
      <c r="C44" s="355">
        <v>456.5</v>
      </c>
      <c r="D44" s="344">
        <v>212</v>
      </c>
      <c r="E44" s="344">
        <v>227.75</v>
      </c>
      <c r="F44" s="344">
        <v>201.85</v>
      </c>
      <c r="G44" s="350">
        <v>347</v>
      </c>
      <c r="H44" s="350">
        <v>228</v>
      </c>
      <c r="I44" s="350">
        <v>314.28</v>
      </c>
      <c r="J44" s="350">
        <v>744.35</v>
      </c>
      <c r="K44" s="350">
        <v>618.55</v>
      </c>
      <c r="L44" s="350">
        <v>381.5</v>
      </c>
      <c r="M44" s="350">
        <v>192.6</v>
      </c>
      <c r="N44" s="350">
        <v>485.28</v>
      </c>
      <c r="O44" s="350">
        <v>459.45</v>
      </c>
      <c r="P44" s="350">
        <v>625.45</v>
      </c>
      <c r="Q44" s="350">
        <v>898.48</v>
      </c>
      <c r="R44" s="350">
        <v>1489.46</v>
      </c>
      <c r="S44" s="350">
        <v>1529.7</v>
      </c>
      <c r="T44" s="446">
        <v>1188</v>
      </c>
      <c r="U44" s="446">
        <v>670.75</v>
      </c>
      <c r="V44" s="446">
        <v>502.28</v>
      </c>
      <c r="W44" s="446">
        <v>237.88</v>
      </c>
      <c r="X44" s="446">
        <v>134.25</v>
      </c>
      <c r="Y44" s="402">
        <v>136.22</v>
      </c>
      <c r="Z44" s="402">
        <v>53.22</v>
      </c>
      <c r="AA44" s="402">
        <v>15.5</v>
      </c>
      <c r="AB44" s="528">
        <v>104.9</v>
      </c>
      <c r="AC44" s="528">
        <v>133.2</v>
      </c>
      <c r="AD44" s="347">
        <v>91.5</v>
      </c>
      <c r="AE44" s="347">
        <v>67.5</v>
      </c>
      <c r="AF44" s="347">
        <v>97.12</v>
      </c>
      <c r="AG44" s="290"/>
      <c r="AH44" s="290"/>
      <c r="AI44" s="290"/>
    </row>
    <row r="45" spans="1:35" ht="12.75">
      <c r="A45" s="898"/>
      <c r="B45" s="523" t="s">
        <v>5</v>
      </c>
      <c r="C45" s="355">
        <v>389.5</v>
      </c>
      <c r="D45" s="344">
        <v>180</v>
      </c>
      <c r="E45" s="344">
        <v>222.75</v>
      </c>
      <c r="F45" s="344">
        <v>201.85</v>
      </c>
      <c r="G45" s="347">
        <v>339</v>
      </c>
      <c r="H45" s="347">
        <v>206.26</v>
      </c>
      <c r="I45" s="347">
        <v>279.78</v>
      </c>
      <c r="J45" s="347">
        <v>696.35</v>
      </c>
      <c r="K45" s="347">
        <v>618.55</v>
      </c>
      <c r="L45" s="347">
        <v>381.5</v>
      </c>
      <c r="M45" s="347">
        <v>192.6</v>
      </c>
      <c r="N45" s="347">
        <v>420.65</v>
      </c>
      <c r="O45" s="347">
        <v>391.68</v>
      </c>
      <c r="P45" s="347">
        <v>625.45</v>
      </c>
      <c r="Q45" s="347">
        <v>868</v>
      </c>
      <c r="R45" s="347">
        <v>1489.46</v>
      </c>
      <c r="S45" s="347">
        <v>1529.7</v>
      </c>
      <c r="T45" s="391">
        <v>1188</v>
      </c>
      <c r="U45" s="391">
        <v>670.75</v>
      </c>
      <c r="V45" s="391">
        <v>241.5</v>
      </c>
      <c r="W45" s="391">
        <v>237.88</v>
      </c>
      <c r="X45" s="391">
        <v>134.25</v>
      </c>
      <c r="Y45" s="402">
        <v>136.22</v>
      </c>
      <c r="Z45" s="402">
        <v>28.52</v>
      </c>
      <c r="AA45" s="402">
        <v>15.5</v>
      </c>
      <c r="AB45" s="528">
        <v>104.9</v>
      </c>
      <c r="AC45" s="528">
        <v>97.4</v>
      </c>
      <c r="AD45" s="347">
        <v>85.95</v>
      </c>
      <c r="AE45" s="347">
        <v>67.5</v>
      </c>
      <c r="AF45" s="347">
        <v>94.22</v>
      </c>
      <c r="AG45" s="290"/>
      <c r="AH45" s="290"/>
      <c r="AI45" s="290"/>
    </row>
    <row r="46" spans="1:35" ht="12.75">
      <c r="A46" s="898"/>
      <c r="B46" s="524" t="s">
        <v>67</v>
      </c>
      <c r="C46" s="352">
        <v>110157</v>
      </c>
      <c r="D46" s="352">
        <v>43511</v>
      </c>
      <c r="E46" s="352">
        <v>56509</v>
      </c>
      <c r="F46" s="352">
        <v>55271</v>
      </c>
      <c r="G46" s="352">
        <v>110175</v>
      </c>
      <c r="H46" s="352">
        <v>85496</v>
      </c>
      <c r="I46" s="352">
        <v>119961</v>
      </c>
      <c r="J46" s="352">
        <v>237102</v>
      </c>
      <c r="K46" s="352">
        <v>147444</v>
      </c>
      <c r="L46" s="352">
        <v>125073</v>
      </c>
      <c r="M46" s="352">
        <v>110432</v>
      </c>
      <c r="N46" s="352">
        <v>165720</v>
      </c>
      <c r="O46" s="349">
        <v>199090</v>
      </c>
      <c r="P46" s="349">
        <v>221232</v>
      </c>
      <c r="Q46" s="347">
        <v>332444</v>
      </c>
      <c r="R46" s="347">
        <v>609189</v>
      </c>
      <c r="S46" s="347">
        <v>627177</v>
      </c>
      <c r="T46" s="391">
        <v>249803.16</v>
      </c>
      <c r="U46" s="391">
        <v>819911.39</v>
      </c>
      <c r="V46" s="391">
        <v>37195.97</v>
      </c>
      <c r="W46" s="391">
        <v>96101.15</v>
      </c>
      <c r="X46" s="391">
        <v>163162</v>
      </c>
      <c r="Y46" s="356">
        <v>71747</v>
      </c>
      <c r="Z46" s="356">
        <v>25972</v>
      </c>
      <c r="AA46" s="356">
        <v>8651.3</v>
      </c>
      <c r="AB46" s="529">
        <v>75701.3</v>
      </c>
      <c r="AC46" s="529">
        <v>35478</v>
      </c>
      <c r="AD46" s="347">
        <v>34424.19</v>
      </c>
      <c r="AE46" s="347">
        <v>27069</v>
      </c>
      <c r="AF46" s="347">
        <v>49486.3</v>
      </c>
      <c r="AG46" s="290"/>
      <c r="AH46" s="290"/>
      <c r="AI46" s="290"/>
    </row>
    <row r="47" spans="1:35" ht="12.75">
      <c r="A47" s="898"/>
      <c r="B47" s="525" t="s">
        <v>63</v>
      </c>
      <c r="C47" s="347">
        <v>282.81643132220796</v>
      </c>
      <c r="D47" s="350">
        <v>241.7277777777778</v>
      </c>
      <c r="E47" s="350">
        <v>253.68799102132436</v>
      </c>
      <c r="F47" s="350">
        <v>273.82214515729504</v>
      </c>
      <c r="G47" s="350">
        <v>325</v>
      </c>
      <c r="H47" s="350">
        <v>414.50596334723167</v>
      </c>
      <c r="I47" s="350">
        <v>428.7690328114948</v>
      </c>
      <c r="J47" s="350">
        <v>340.4925683923314</v>
      </c>
      <c r="K47" s="350">
        <v>238.37038234580876</v>
      </c>
      <c r="L47" s="350">
        <v>327.8453473132372</v>
      </c>
      <c r="M47" s="351">
        <v>573.3748701973001</v>
      </c>
      <c r="N47" s="351">
        <v>393.96172590039225</v>
      </c>
      <c r="O47" s="351">
        <v>508.297589869281</v>
      </c>
      <c r="P47" s="351">
        <v>353.7165241026461</v>
      </c>
      <c r="Q47" s="351">
        <f>SUM(Q46/Q45)</f>
        <v>383</v>
      </c>
      <c r="R47" s="351">
        <f aca="true" t="shared" si="14" ref="R47:W47">SUM(R46/R45)</f>
        <v>408.99990600620356</v>
      </c>
      <c r="S47" s="351">
        <f t="shared" si="14"/>
        <v>410</v>
      </c>
      <c r="T47" s="351">
        <f t="shared" si="14"/>
        <v>210.2720202020202</v>
      </c>
      <c r="U47" s="351">
        <f t="shared" si="14"/>
        <v>1222.3800074543421</v>
      </c>
      <c r="V47" s="351">
        <f t="shared" si="14"/>
        <v>154.02057971014494</v>
      </c>
      <c r="W47" s="351">
        <f t="shared" si="14"/>
        <v>403.99003699344206</v>
      </c>
      <c r="X47" s="351">
        <f aca="true" t="shared" si="15" ref="X47:AD47">SUM(X46/X45)</f>
        <v>1215.3594040968342</v>
      </c>
      <c r="Y47" s="351">
        <f t="shared" si="15"/>
        <v>526.6994567611217</v>
      </c>
      <c r="Z47" s="351">
        <f t="shared" si="15"/>
        <v>910.6591865357644</v>
      </c>
      <c r="AA47" s="351">
        <f t="shared" si="15"/>
        <v>558.1483870967742</v>
      </c>
      <c r="AB47" s="434">
        <f t="shared" si="15"/>
        <v>721.65204957102</v>
      </c>
      <c r="AC47" s="434">
        <f t="shared" si="15"/>
        <v>364.25051334702255</v>
      </c>
      <c r="AD47" s="434">
        <f t="shared" si="15"/>
        <v>400.5141361256545</v>
      </c>
      <c r="AE47" s="434">
        <f>SUM(AE46/AE45)</f>
        <v>401.02222222222224</v>
      </c>
      <c r="AF47" s="434">
        <f>SUM(AF46/AF45)</f>
        <v>525.2207599235832</v>
      </c>
      <c r="AG47" s="290"/>
      <c r="AH47" s="290"/>
      <c r="AI47" s="290"/>
    </row>
    <row r="48" spans="1:35" ht="12.75">
      <c r="A48" s="898"/>
      <c r="B48" s="524" t="s">
        <v>62</v>
      </c>
      <c r="C48" s="355">
        <v>151</v>
      </c>
      <c r="D48" s="352">
        <v>45</v>
      </c>
      <c r="E48" s="352">
        <v>34</v>
      </c>
      <c r="F48" s="352">
        <v>57</v>
      </c>
      <c r="G48" s="506">
        <v>85</v>
      </c>
      <c r="H48" s="506">
        <v>42</v>
      </c>
      <c r="I48" s="506">
        <v>46</v>
      </c>
      <c r="J48" s="506">
        <v>62</v>
      </c>
      <c r="K48" s="506">
        <v>42</v>
      </c>
      <c r="L48" s="506">
        <v>41</v>
      </c>
      <c r="M48" s="506">
        <v>30</v>
      </c>
      <c r="N48" s="506">
        <v>47</v>
      </c>
      <c r="O48" s="506">
        <v>77</v>
      </c>
      <c r="P48" s="506">
        <v>82</v>
      </c>
      <c r="Q48" s="506">
        <v>85</v>
      </c>
      <c r="R48" s="506">
        <v>153</v>
      </c>
      <c r="S48" s="506">
        <v>102</v>
      </c>
      <c r="T48" s="349">
        <v>67</v>
      </c>
      <c r="U48" s="526">
        <v>48</v>
      </c>
      <c r="V48" s="526">
        <v>65</v>
      </c>
      <c r="W48" s="526">
        <v>47</v>
      </c>
      <c r="X48" s="526">
        <v>26</v>
      </c>
      <c r="Y48" s="496">
        <v>20</v>
      </c>
      <c r="Z48" s="496">
        <v>18</v>
      </c>
      <c r="AA48" s="496">
        <v>19</v>
      </c>
      <c r="AB48" s="355">
        <v>21</v>
      </c>
      <c r="AC48" s="355">
        <v>22</v>
      </c>
      <c r="AD48" s="354">
        <v>51</v>
      </c>
      <c r="AE48" s="354">
        <v>31</v>
      </c>
      <c r="AF48" s="354">
        <v>39</v>
      </c>
      <c r="AG48" s="290"/>
      <c r="AH48" s="290"/>
      <c r="AI48" s="290"/>
    </row>
    <row r="49" spans="1:35" ht="12.75">
      <c r="A49" s="864" t="s">
        <v>40</v>
      </c>
      <c r="B49" s="523" t="s">
        <v>3</v>
      </c>
      <c r="C49" s="355">
        <v>456.5</v>
      </c>
      <c r="D49" s="344">
        <v>212</v>
      </c>
      <c r="E49" s="344">
        <v>227.75</v>
      </c>
      <c r="F49" s="344">
        <v>201.85</v>
      </c>
      <c r="G49" s="350">
        <v>347</v>
      </c>
      <c r="H49" s="350">
        <v>228</v>
      </c>
      <c r="I49" s="350">
        <v>314.28</v>
      </c>
      <c r="J49" s="350">
        <v>744.35</v>
      </c>
      <c r="K49" s="350">
        <v>618.55</v>
      </c>
      <c r="L49" s="350">
        <v>381.5</v>
      </c>
      <c r="M49" s="350">
        <v>192.6</v>
      </c>
      <c r="N49" s="350">
        <v>485.28</v>
      </c>
      <c r="O49" s="350">
        <v>459.45</v>
      </c>
      <c r="P49" s="350">
        <v>625.45</v>
      </c>
      <c r="Q49" s="350">
        <v>898.48</v>
      </c>
      <c r="R49" s="350">
        <v>1489.46</v>
      </c>
      <c r="S49" s="350">
        <v>1529.7</v>
      </c>
      <c r="T49" s="446">
        <v>1188</v>
      </c>
      <c r="U49" s="446">
        <v>670.75</v>
      </c>
      <c r="V49" s="649">
        <v>0</v>
      </c>
      <c r="W49" s="649">
        <v>0</v>
      </c>
      <c r="X49" s="649">
        <v>0</v>
      </c>
      <c r="Y49" s="649">
        <v>0</v>
      </c>
      <c r="Z49" s="649">
        <v>0</v>
      </c>
      <c r="AA49" s="649">
        <v>0</v>
      </c>
      <c r="AB49" s="649">
        <v>0</v>
      </c>
      <c r="AC49" s="649">
        <v>0</v>
      </c>
      <c r="AD49" s="649">
        <v>0</v>
      </c>
      <c r="AE49" s="347">
        <v>1</v>
      </c>
      <c r="AF49" s="347">
        <v>0.2</v>
      </c>
      <c r="AG49" s="290"/>
      <c r="AH49" s="290"/>
      <c r="AI49" s="290"/>
    </row>
    <row r="50" spans="1:35" ht="12.75">
      <c r="A50" s="865"/>
      <c r="B50" s="523" t="s">
        <v>5</v>
      </c>
      <c r="C50" s="355">
        <v>389.5</v>
      </c>
      <c r="D50" s="344">
        <v>180</v>
      </c>
      <c r="E50" s="344">
        <v>222.75</v>
      </c>
      <c r="F50" s="344">
        <v>201.85</v>
      </c>
      <c r="G50" s="347">
        <v>339</v>
      </c>
      <c r="H50" s="347">
        <v>206.26</v>
      </c>
      <c r="I50" s="347">
        <v>279.78</v>
      </c>
      <c r="J50" s="347">
        <v>696.35</v>
      </c>
      <c r="K50" s="347">
        <v>618.55</v>
      </c>
      <c r="L50" s="347">
        <v>381.5</v>
      </c>
      <c r="M50" s="347">
        <v>192.6</v>
      </c>
      <c r="N50" s="347">
        <v>420.65</v>
      </c>
      <c r="O50" s="347">
        <v>391.68</v>
      </c>
      <c r="P50" s="347">
        <v>625.45</v>
      </c>
      <c r="Q50" s="347">
        <v>868</v>
      </c>
      <c r="R50" s="347">
        <v>1489.46</v>
      </c>
      <c r="S50" s="347">
        <v>1529.7</v>
      </c>
      <c r="T50" s="391">
        <v>1188</v>
      </c>
      <c r="U50" s="391">
        <v>670.75</v>
      </c>
      <c r="V50" s="649">
        <v>0</v>
      </c>
      <c r="W50" s="649">
        <v>0</v>
      </c>
      <c r="X50" s="649">
        <v>0</v>
      </c>
      <c r="Y50" s="649">
        <v>0</v>
      </c>
      <c r="Z50" s="649">
        <v>0</v>
      </c>
      <c r="AA50" s="649">
        <v>0</v>
      </c>
      <c r="AB50" s="649">
        <v>0</v>
      </c>
      <c r="AC50" s="649">
        <v>0</v>
      </c>
      <c r="AD50" s="649">
        <v>0</v>
      </c>
      <c r="AE50" s="347">
        <v>11</v>
      </c>
      <c r="AF50" s="347">
        <v>0.2</v>
      </c>
      <c r="AG50" s="290"/>
      <c r="AH50" s="290"/>
      <c r="AI50" s="290"/>
    </row>
    <row r="51" spans="1:35" ht="12.75">
      <c r="A51" s="865"/>
      <c r="B51" s="524" t="s">
        <v>67</v>
      </c>
      <c r="C51" s="352">
        <v>110157</v>
      </c>
      <c r="D51" s="352">
        <v>43511</v>
      </c>
      <c r="E51" s="352">
        <v>56509</v>
      </c>
      <c r="F51" s="352">
        <v>55271</v>
      </c>
      <c r="G51" s="352">
        <v>110175</v>
      </c>
      <c r="H51" s="352">
        <v>85496</v>
      </c>
      <c r="I51" s="352">
        <v>119961</v>
      </c>
      <c r="J51" s="352">
        <v>237102</v>
      </c>
      <c r="K51" s="352">
        <v>147444</v>
      </c>
      <c r="L51" s="352">
        <v>125073</v>
      </c>
      <c r="M51" s="352">
        <v>110432</v>
      </c>
      <c r="N51" s="352">
        <v>165720</v>
      </c>
      <c r="O51" s="349">
        <v>199090</v>
      </c>
      <c r="P51" s="349">
        <v>221232</v>
      </c>
      <c r="Q51" s="347">
        <v>332444</v>
      </c>
      <c r="R51" s="347">
        <v>609189</v>
      </c>
      <c r="S51" s="347">
        <v>627177</v>
      </c>
      <c r="T51" s="391">
        <v>249803.16</v>
      </c>
      <c r="U51" s="391">
        <v>819911.39</v>
      </c>
      <c r="V51" s="649">
        <v>0</v>
      </c>
      <c r="W51" s="649">
        <v>0</v>
      </c>
      <c r="X51" s="649">
        <v>0</v>
      </c>
      <c r="Y51" s="649">
        <v>0</v>
      </c>
      <c r="Z51" s="649">
        <v>0</v>
      </c>
      <c r="AA51" s="649">
        <v>0</v>
      </c>
      <c r="AB51" s="649">
        <v>0</v>
      </c>
      <c r="AC51" s="649">
        <v>0</v>
      </c>
      <c r="AD51" s="649">
        <v>0</v>
      </c>
      <c r="AE51" s="347">
        <v>350</v>
      </c>
      <c r="AF51" s="347">
        <v>88</v>
      </c>
      <c r="AG51" s="290"/>
      <c r="AH51" s="290"/>
      <c r="AI51" s="290"/>
    </row>
    <row r="52" spans="1:35" ht="12.75">
      <c r="A52" s="865"/>
      <c r="B52" s="525" t="s">
        <v>63</v>
      </c>
      <c r="C52" s="347">
        <v>282.81643132220796</v>
      </c>
      <c r="D52" s="350">
        <v>241.7277777777778</v>
      </c>
      <c r="E52" s="350">
        <v>253.68799102132436</v>
      </c>
      <c r="F52" s="350">
        <v>273.82214515729504</v>
      </c>
      <c r="G52" s="350">
        <v>325</v>
      </c>
      <c r="H52" s="350">
        <v>414.50596334723167</v>
      </c>
      <c r="I52" s="350">
        <v>428.7690328114948</v>
      </c>
      <c r="J52" s="350">
        <v>340.4925683923314</v>
      </c>
      <c r="K52" s="350">
        <v>238.37038234580876</v>
      </c>
      <c r="L52" s="350">
        <v>327.8453473132372</v>
      </c>
      <c r="M52" s="351">
        <v>573.3748701973001</v>
      </c>
      <c r="N52" s="351">
        <v>393.96172590039225</v>
      </c>
      <c r="O52" s="351">
        <v>508.297589869281</v>
      </c>
      <c r="P52" s="351">
        <v>353.7165241026461</v>
      </c>
      <c r="Q52" s="351">
        <f>SUM(Q51/Q50)</f>
        <v>383</v>
      </c>
      <c r="R52" s="351">
        <f>SUM(R51/R50)</f>
        <v>408.99990600620356</v>
      </c>
      <c r="S52" s="351">
        <f>SUM(S51/S50)</f>
        <v>410</v>
      </c>
      <c r="T52" s="351">
        <f>SUM(T51/T50)</f>
        <v>210.2720202020202</v>
      </c>
      <c r="U52" s="351">
        <f>SUM(U51/U50)</f>
        <v>1222.3800074543421</v>
      </c>
      <c r="V52" s="649">
        <v>0</v>
      </c>
      <c r="W52" s="649">
        <v>0</v>
      </c>
      <c r="X52" s="649">
        <v>0</v>
      </c>
      <c r="Y52" s="649">
        <v>0</v>
      </c>
      <c r="Z52" s="649">
        <v>0</v>
      </c>
      <c r="AA52" s="649">
        <v>0</v>
      </c>
      <c r="AB52" s="649">
        <v>0</v>
      </c>
      <c r="AC52" s="649">
        <v>0</v>
      </c>
      <c r="AD52" s="649">
        <v>0</v>
      </c>
      <c r="AE52" s="434">
        <f>SUM(AE51/AE50)</f>
        <v>31.818181818181817</v>
      </c>
      <c r="AF52" s="434">
        <f>SUM(AF51/AF50)</f>
        <v>440</v>
      </c>
      <c r="AG52" s="290"/>
      <c r="AH52" s="290"/>
      <c r="AI52" s="290"/>
    </row>
    <row r="53" spans="1:35" ht="12.75">
      <c r="A53" s="866"/>
      <c r="B53" s="524" t="s">
        <v>62</v>
      </c>
      <c r="C53" s="355">
        <v>151</v>
      </c>
      <c r="D53" s="352">
        <v>45</v>
      </c>
      <c r="E53" s="352">
        <v>34</v>
      </c>
      <c r="F53" s="352">
        <v>57</v>
      </c>
      <c r="G53" s="506">
        <v>85</v>
      </c>
      <c r="H53" s="506">
        <v>42</v>
      </c>
      <c r="I53" s="506">
        <v>46</v>
      </c>
      <c r="J53" s="506">
        <v>62</v>
      </c>
      <c r="K53" s="506">
        <v>42</v>
      </c>
      <c r="L53" s="506">
        <v>41</v>
      </c>
      <c r="M53" s="506">
        <v>30</v>
      </c>
      <c r="N53" s="506">
        <v>47</v>
      </c>
      <c r="O53" s="506">
        <v>77</v>
      </c>
      <c r="P53" s="506">
        <v>82</v>
      </c>
      <c r="Q53" s="506">
        <v>85</v>
      </c>
      <c r="R53" s="506">
        <v>153</v>
      </c>
      <c r="S53" s="506">
        <v>102</v>
      </c>
      <c r="T53" s="349">
        <v>67</v>
      </c>
      <c r="U53" s="526">
        <v>48</v>
      </c>
      <c r="V53" s="649">
        <v>0</v>
      </c>
      <c r="W53" s="649">
        <v>0</v>
      </c>
      <c r="X53" s="649">
        <v>0</v>
      </c>
      <c r="Y53" s="649">
        <v>0</v>
      </c>
      <c r="Z53" s="649">
        <v>0</v>
      </c>
      <c r="AA53" s="649">
        <v>0</v>
      </c>
      <c r="AB53" s="649">
        <v>0</v>
      </c>
      <c r="AC53" s="649">
        <v>0</v>
      </c>
      <c r="AD53" s="649">
        <v>0</v>
      </c>
      <c r="AE53" s="354">
        <v>1</v>
      </c>
      <c r="AF53" s="354">
        <v>3</v>
      </c>
      <c r="AG53" s="290"/>
      <c r="AH53" s="290"/>
      <c r="AI53" s="290"/>
    </row>
    <row r="54" spans="1:35" ht="12.75" hidden="1">
      <c r="A54" s="496"/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649">
        <v>0</v>
      </c>
      <c r="W54" s="649">
        <v>0</v>
      </c>
      <c r="X54" s="649">
        <v>0</v>
      </c>
      <c r="Y54" s="649">
        <v>0</v>
      </c>
      <c r="Z54" s="649">
        <v>0</v>
      </c>
      <c r="AA54" s="649">
        <v>0</v>
      </c>
      <c r="AB54" s="649">
        <v>0</v>
      </c>
      <c r="AC54" s="649">
        <v>0</v>
      </c>
      <c r="AD54" s="649">
        <v>0</v>
      </c>
      <c r="AE54" s="496"/>
      <c r="AF54" s="496"/>
      <c r="AG54" s="290"/>
      <c r="AH54" s="290"/>
      <c r="AI54" s="290"/>
    </row>
    <row r="55" spans="1:35" ht="12.75" hidden="1">
      <c r="A55" s="496"/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649">
        <v>0</v>
      </c>
      <c r="W55" s="649">
        <v>0</v>
      </c>
      <c r="X55" s="649">
        <v>0</v>
      </c>
      <c r="Y55" s="649">
        <v>0</v>
      </c>
      <c r="Z55" s="649">
        <v>0</v>
      </c>
      <c r="AA55" s="649">
        <v>0</v>
      </c>
      <c r="AB55" s="649">
        <v>0</v>
      </c>
      <c r="AC55" s="649">
        <v>0</v>
      </c>
      <c r="AD55" s="649">
        <v>0</v>
      </c>
      <c r="AE55" s="496"/>
      <c r="AF55" s="496"/>
      <c r="AG55" s="290"/>
      <c r="AH55" s="290"/>
      <c r="AI55" s="290"/>
    </row>
    <row r="56" spans="1:35" ht="15" hidden="1">
      <c r="A56" s="496"/>
      <c r="B56" s="530" t="s">
        <v>111</v>
      </c>
      <c r="C56" s="531" t="s">
        <v>51</v>
      </c>
      <c r="D56" s="531" t="s">
        <v>52</v>
      </c>
      <c r="E56" s="531" t="s">
        <v>53</v>
      </c>
      <c r="F56" s="531" t="s">
        <v>54</v>
      </c>
      <c r="G56" s="532" t="s">
        <v>77</v>
      </c>
      <c r="H56" s="532" t="s">
        <v>78</v>
      </c>
      <c r="I56" s="532" t="s">
        <v>79</v>
      </c>
      <c r="J56" s="532" t="s">
        <v>80</v>
      </c>
      <c r="K56" s="531" t="s">
        <v>81</v>
      </c>
      <c r="L56" s="531" t="s">
        <v>38</v>
      </c>
      <c r="M56" s="531" t="s">
        <v>42</v>
      </c>
      <c r="N56" s="531" t="s">
        <v>43</v>
      </c>
      <c r="O56" s="531" t="s">
        <v>44</v>
      </c>
      <c r="P56" s="531" t="s">
        <v>45</v>
      </c>
      <c r="Q56" s="531" t="s">
        <v>46</v>
      </c>
      <c r="R56" s="531" t="s">
        <v>47</v>
      </c>
      <c r="S56" s="533" t="s">
        <v>82</v>
      </c>
      <c r="T56" s="533" t="s">
        <v>91</v>
      </c>
      <c r="U56" s="496"/>
      <c r="V56" s="649">
        <v>0</v>
      </c>
      <c r="W56" s="649">
        <v>0</v>
      </c>
      <c r="X56" s="649">
        <v>0</v>
      </c>
      <c r="Y56" s="649">
        <v>0</v>
      </c>
      <c r="Z56" s="649">
        <v>0</v>
      </c>
      <c r="AA56" s="649">
        <v>0</v>
      </c>
      <c r="AB56" s="649">
        <v>0</v>
      </c>
      <c r="AC56" s="649">
        <v>0</v>
      </c>
      <c r="AD56" s="649">
        <v>0</v>
      </c>
      <c r="AE56" s="496"/>
      <c r="AF56" s="496"/>
      <c r="AG56" s="290"/>
      <c r="AH56" s="290"/>
      <c r="AI56" s="290"/>
    </row>
    <row r="57" spans="1:35" ht="12.75" hidden="1">
      <c r="A57" s="496"/>
      <c r="B57" s="496" t="s">
        <v>3</v>
      </c>
      <c r="C57" s="496">
        <v>1429</v>
      </c>
      <c r="D57" s="496">
        <v>756</v>
      </c>
      <c r="E57" s="496">
        <v>1541.3</v>
      </c>
      <c r="F57" s="496">
        <v>819.95</v>
      </c>
      <c r="G57" s="496">
        <v>938.1</v>
      </c>
      <c r="H57" s="496">
        <v>675.65</v>
      </c>
      <c r="I57" s="496">
        <v>1013.28</v>
      </c>
      <c r="J57" s="496">
        <v>1349.98</v>
      </c>
      <c r="K57" s="496">
        <v>1062.3</v>
      </c>
      <c r="L57" s="496">
        <v>628</v>
      </c>
      <c r="M57" s="496">
        <v>544.4</v>
      </c>
      <c r="N57" s="496">
        <v>1276.9</v>
      </c>
      <c r="O57" s="496">
        <v>1212.5</v>
      </c>
      <c r="P57" s="496">
        <v>1530.7</v>
      </c>
      <c r="Q57" s="510">
        <v>1749.29</v>
      </c>
      <c r="R57" s="510">
        <v>2541.2</v>
      </c>
      <c r="S57" s="510">
        <v>2379.36</v>
      </c>
      <c r="T57" s="510">
        <v>2062.35</v>
      </c>
      <c r="U57" s="496"/>
      <c r="V57" s="649">
        <v>0</v>
      </c>
      <c r="W57" s="649">
        <v>0</v>
      </c>
      <c r="X57" s="649">
        <v>0</v>
      </c>
      <c r="Y57" s="649">
        <v>0</v>
      </c>
      <c r="Z57" s="649">
        <v>0</v>
      </c>
      <c r="AA57" s="649">
        <v>0</v>
      </c>
      <c r="AB57" s="649">
        <v>0</v>
      </c>
      <c r="AC57" s="649">
        <v>0</v>
      </c>
      <c r="AD57" s="649">
        <v>0</v>
      </c>
      <c r="AE57" s="496"/>
      <c r="AF57" s="496"/>
      <c r="AG57" s="290"/>
      <c r="AH57" s="290"/>
      <c r="AI57" s="290"/>
    </row>
    <row r="58" spans="1:35" ht="12.75" hidden="1">
      <c r="A58" s="496"/>
      <c r="B58" s="496" t="s">
        <v>5</v>
      </c>
      <c r="C58" s="496">
        <v>1296.05</v>
      </c>
      <c r="D58" s="496">
        <v>707</v>
      </c>
      <c r="E58" s="496">
        <v>1407.39</v>
      </c>
      <c r="F58" s="496">
        <v>817.45</v>
      </c>
      <c r="G58" s="496">
        <v>924.1</v>
      </c>
      <c r="H58" s="496">
        <v>633.81</v>
      </c>
      <c r="I58" s="496">
        <v>949.47</v>
      </c>
      <c r="J58" s="496">
        <v>1219.83</v>
      </c>
      <c r="K58" s="496">
        <v>1062.05</v>
      </c>
      <c r="L58" s="496">
        <v>608</v>
      </c>
      <c r="M58" s="496">
        <v>544.4</v>
      </c>
      <c r="N58" s="496">
        <v>1114.94</v>
      </c>
      <c r="O58" s="496">
        <v>1002.08</v>
      </c>
      <c r="P58" s="496">
        <v>1512.2</v>
      </c>
      <c r="Q58" s="510">
        <v>1717.21</v>
      </c>
      <c r="R58" s="510">
        <v>2541.2</v>
      </c>
      <c r="S58" s="510">
        <v>2379.36</v>
      </c>
      <c r="T58" s="510">
        <v>2062.35</v>
      </c>
      <c r="U58" s="496"/>
      <c r="V58" s="649">
        <v>0</v>
      </c>
      <c r="W58" s="649">
        <v>0</v>
      </c>
      <c r="X58" s="649">
        <v>0</v>
      </c>
      <c r="Y58" s="649">
        <v>0</v>
      </c>
      <c r="Z58" s="649">
        <v>0</v>
      </c>
      <c r="AA58" s="649">
        <v>0</v>
      </c>
      <c r="AB58" s="649">
        <v>0</v>
      </c>
      <c r="AC58" s="649">
        <v>0</v>
      </c>
      <c r="AD58" s="649">
        <v>0</v>
      </c>
      <c r="AE58" s="496"/>
      <c r="AF58" s="496"/>
      <c r="AG58" s="290"/>
      <c r="AH58" s="290"/>
      <c r="AI58" s="290"/>
    </row>
    <row r="59" spans="1:35" ht="12.75" hidden="1">
      <c r="A59" s="496"/>
      <c r="B59" s="496" t="s">
        <v>67</v>
      </c>
      <c r="C59" s="496">
        <v>338256</v>
      </c>
      <c r="D59" s="496">
        <v>181377</v>
      </c>
      <c r="E59" s="496">
        <v>311275</v>
      </c>
      <c r="F59" s="496">
        <v>201152</v>
      </c>
      <c r="G59" s="496">
        <v>302636</v>
      </c>
      <c r="H59" s="496">
        <v>210553</v>
      </c>
      <c r="I59" s="496">
        <v>358108</v>
      </c>
      <c r="J59" s="496">
        <v>395854</v>
      </c>
      <c r="K59" s="496">
        <v>263764</v>
      </c>
      <c r="L59" s="496">
        <v>214079</v>
      </c>
      <c r="M59" s="496">
        <v>247041</v>
      </c>
      <c r="N59" s="496">
        <v>336539</v>
      </c>
      <c r="O59" s="496">
        <v>412800</v>
      </c>
      <c r="P59" s="496">
        <v>457107</v>
      </c>
      <c r="Q59" s="510">
        <v>643044</v>
      </c>
      <c r="R59" s="510">
        <v>979344</v>
      </c>
      <c r="S59" s="510">
        <v>920673</v>
      </c>
      <c r="T59" s="510">
        <v>475849.11</v>
      </c>
      <c r="U59" s="496"/>
      <c r="V59" s="649">
        <v>0</v>
      </c>
      <c r="W59" s="649">
        <v>0</v>
      </c>
      <c r="X59" s="649">
        <v>0</v>
      </c>
      <c r="Y59" s="649">
        <v>0</v>
      </c>
      <c r="Z59" s="649">
        <v>0</v>
      </c>
      <c r="AA59" s="649">
        <v>0</v>
      </c>
      <c r="AB59" s="649">
        <v>0</v>
      </c>
      <c r="AC59" s="649">
        <v>0</v>
      </c>
      <c r="AD59" s="649">
        <v>0</v>
      </c>
      <c r="AE59" s="496"/>
      <c r="AF59" s="496"/>
      <c r="AG59" s="290"/>
      <c r="AH59" s="290"/>
      <c r="AI59" s="290"/>
    </row>
    <row r="60" spans="1:35" ht="12.75" hidden="1">
      <c r="A60" s="496"/>
      <c r="B60" s="496" t="s">
        <v>63</v>
      </c>
      <c r="C60" s="496">
        <v>260.9899309440222</v>
      </c>
      <c r="D60" s="496">
        <v>256.54455445544556</v>
      </c>
      <c r="E60" s="496">
        <v>221.17181449349505</v>
      </c>
      <c r="F60" s="496">
        <v>246.07254266315982</v>
      </c>
      <c r="G60" s="496">
        <v>327.49269559571474</v>
      </c>
      <c r="H60" s="496">
        <v>332.20207948754364</v>
      </c>
      <c r="I60" s="496">
        <v>377.1662085163302</v>
      </c>
      <c r="J60" s="496">
        <v>324.51571120565984</v>
      </c>
      <c r="K60" s="496">
        <v>248.3536556659291</v>
      </c>
      <c r="L60" s="496">
        <v>352.10361842105266</v>
      </c>
      <c r="M60" s="496">
        <v>453.785819250551</v>
      </c>
      <c r="N60" s="496">
        <v>301.84494232873516</v>
      </c>
      <c r="O60" s="496">
        <v>411.9431582308798</v>
      </c>
      <c r="P60" s="496">
        <v>302.27946038883744</v>
      </c>
      <c r="Q60" s="510">
        <v>374.47021622282654</v>
      </c>
      <c r="R60" s="510">
        <v>385.3864316071148</v>
      </c>
      <c r="S60" s="510">
        <v>386.94144643937864</v>
      </c>
      <c r="T60" s="510">
        <v>230.73150047276167</v>
      </c>
      <c r="U60" s="496"/>
      <c r="V60" s="649">
        <v>0</v>
      </c>
      <c r="W60" s="649">
        <v>0</v>
      </c>
      <c r="X60" s="649">
        <v>0</v>
      </c>
      <c r="Y60" s="649">
        <v>0</v>
      </c>
      <c r="Z60" s="649">
        <v>0</v>
      </c>
      <c r="AA60" s="649">
        <v>0</v>
      </c>
      <c r="AB60" s="649">
        <v>0</v>
      </c>
      <c r="AC60" s="649">
        <v>0</v>
      </c>
      <c r="AD60" s="649">
        <v>0</v>
      </c>
      <c r="AE60" s="496"/>
      <c r="AF60" s="496"/>
      <c r="AG60" s="290"/>
      <c r="AH60" s="290"/>
      <c r="AI60" s="290"/>
    </row>
    <row r="61" spans="1:35" ht="12.75" hidden="1">
      <c r="A61" s="496"/>
      <c r="B61" s="496" t="s">
        <v>62</v>
      </c>
      <c r="C61" s="496">
        <v>376</v>
      </c>
      <c r="D61" s="496">
        <v>197</v>
      </c>
      <c r="E61" s="496">
        <v>249</v>
      </c>
      <c r="F61" s="496">
        <v>150</v>
      </c>
      <c r="G61" s="496">
        <v>225</v>
      </c>
      <c r="H61" s="496">
        <v>153</v>
      </c>
      <c r="I61" s="496">
        <v>167</v>
      </c>
      <c r="J61" s="496">
        <v>181</v>
      </c>
      <c r="K61" s="496">
        <v>135</v>
      </c>
      <c r="L61" s="496">
        <v>116</v>
      </c>
      <c r="M61" s="496">
        <v>69</v>
      </c>
      <c r="N61" s="496">
        <v>123</v>
      </c>
      <c r="O61" s="496">
        <v>124</v>
      </c>
      <c r="P61" s="496">
        <v>137</v>
      </c>
      <c r="Q61" s="510">
        <v>149</v>
      </c>
      <c r="R61" s="510">
        <v>212</v>
      </c>
      <c r="S61" s="510">
        <v>136</v>
      </c>
      <c r="T61" s="510">
        <v>105</v>
      </c>
      <c r="U61" s="496"/>
      <c r="V61" s="649">
        <v>0</v>
      </c>
      <c r="W61" s="649">
        <v>0</v>
      </c>
      <c r="X61" s="649">
        <v>0</v>
      </c>
      <c r="Y61" s="649">
        <v>0</v>
      </c>
      <c r="Z61" s="649">
        <v>0</v>
      </c>
      <c r="AA61" s="649">
        <v>0</v>
      </c>
      <c r="AB61" s="649">
        <v>0</v>
      </c>
      <c r="AC61" s="649">
        <v>0</v>
      </c>
      <c r="AD61" s="649">
        <v>0</v>
      </c>
      <c r="AE61" s="650"/>
      <c r="AF61" s="650"/>
      <c r="AG61" s="290"/>
      <c r="AH61" s="290"/>
      <c r="AI61" s="290"/>
    </row>
    <row r="62" spans="1:35" ht="12.75">
      <c r="A62" s="496"/>
      <c r="B62" s="496"/>
      <c r="C62" s="496"/>
      <c r="D62" s="496"/>
      <c r="E62" s="496"/>
      <c r="F62" s="496"/>
      <c r="G62" s="496"/>
      <c r="H62" s="496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U62" s="496"/>
      <c r="AE62" s="12"/>
      <c r="AF62" s="12"/>
      <c r="AG62" s="290"/>
      <c r="AH62" s="290"/>
      <c r="AI62" s="290"/>
    </row>
    <row r="63" spans="1:35" ht="12.75">
      <c r="A63" s="561" t="s">
        <v>138</v>
      </c>
      <c r="B63" s="562"/>
      <c r="C63" s="333"/>
      <c r="D63" s="333"/>
      <c r="E63" s="333"/>
      <c r="F63" s="333"/>
      <c r="G63" s="333"/>
      <c r="H63" s="33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333"/>
      <c r="U63" s="290"/>
      <c r="V63" s="290"/>
      <c r="W63" s="290"/>
      <c r="X63" s="290"/>
      <c r="Y63" s="290"/>
      <c r="Z63" s="290"/>
      <c r="AA63" s="290"/>
      <c r="AB63" s="333"/>
      <c r="AC63" s="290"/>
      <c r="AD63" s="333"/>
      <c r="AE63" s="290"/>
      <c r="AF63" s="290"/>
      <c r="AG63" s="290"/>
      <c r="AH63" s="290"/>
      <c r="AI63" s="290"/>
    </row>
    <row r="64" spans="1:35" ht="12.75">
      <c r="A64" s="900" t="s">
        <v>285</v>
      </c>
      <c r="B64" s="900"/>
      <c r="C64" s="900"/>
      <c r="D64" s="900"/>
      <c r="E64" s="900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900"/>
      <c r="V64" s="900"/>
      <c r="W64" s="900"/>
      <c r="X64" s="900"/>
      <c r="Y64" s="900"/>
      <c r="Z64" s="900"/>
      <c r="AA64" s="900"/>
      <c r="AB64" s="900"/>
      <c r="AC64" s="900"/>
      <c r="AD64" s="900"/>
      <c r="AE64" s="900"/>
      <c r="AF64" s="900"/>
      <c r="AG64" s="290"/>
      <c r="AH64" s="290"/>
      <c r="AI64" s="290"/>
    </row>
    <row r="65" spans="1:35" ht="12.75">
      <c r="A65" s="899"/>
      <c r="B65" s="899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333"/>
      <c r="AC65" s="290"/>
      <c r="AD65" s="333"/>
      <c r="AE65" s="290"/>
      <c r="AF65" s="290"/>
      <c r="AG65" s="290"/>
      <c r="AH65" s="290"/>
      <c r="AI65" s="290"/>
    </row>
    <row r="66" spans="1:35" ht="12.75">
      <c r="A66" s="290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333"/>
      <c r="AC66" s="290"/>
      <c r="AD66" s="333"/>
      <c r="AE66" s="290"/>
      <c r="AF66" s="290"/>
      <c r="AG66" s="290"/>
      <c r="AH66" s="290"/>
      <c r="AI66" s="290"/>
    </row>
    <row r="67" spans="1:35" ht="12.75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333"/>
      <c r="AC67" s="290"/>
      <c r="AD67" s="333"/>
      <c r="AE67" s="290"/>
      <c r="AF67" s="290"/>
      <c r="AG67" s="290"/>
      <c r="AH67" s="290"/>
      <c r="AI67" s="290"/>
    </row>
    <row r="68" spans="1:32" ht="12.75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333"/>
      <c r="AC68" s="290"/>
      <c r="AD68" s="333"/>
      <c r="AE68" s="290"/>
      <c r="AF68" s="290"/>
    </row>
  </sheetData>
  <sheetProtection/>
  <mergeCells count="15">
    <mergeCell ref="A65:B65"/>
    <mergeCell ref="A44:A48"/>
    <mergeCell ref="A64:AF64"/>
    <mergeCell ref="A49:A53"/>
    <mergeCell ref="A4:AD4"/>
    <mergeCell ref="A29:A33"/>
    <mergeCell ref="A5:AF5"/>
    <mergeCell ref="A6:AF6"/>
    <mergeCell ref="A7:AF7"/>
    <mergeCell ref="A39:A43"/>
    <mergeCell ref="A9:A13"/>
    <mergeCell ref="A14:A18"/>
    <mergeCell ref="A19:A23"/>
    <mergeCell ref="A24:A28"/>
    <mergeCell ref="A34:A38"/>
  </mergeCells>
  <conditionalFormatting sqref="R33:S38 R39:T43 T19:W21 T24:W26 T29:W31 L14:P48 Q18:S21 Q23:S26 Q28:S31 T38:U38 Q48:S48 R44:W46 Q33:Q36 Q38:Q46 Q14:W16 T34:U36 W38 W34:W36">
    <cfRule type="expression" priority="20" dxfId="1" stopIfTrue="1">
      <formula>ISERROR(L14)</formula>
    </cfRule>
  </conditionalFormatting>
  <conditionalFormatting sqref="X19:X21 X24:X26 X29:X31 X14:X16 X44:X46">
    <cfRule type="expression" priority="19" dxfId="1" stopIfTrue="1">
      <formula>ISERROR(X14)</formula>
    </cfRule>
  </conditionalFormatting>
  <conditionalFormatting sqref="Y24:Y26 Y29:Y31 Y14:Y16 Y44:Y46">
    <cfRule type="expression" priority="18" dxfId="1" stopIfTrue="1">
      <formula>ISERROR(Y14)</formula>
    </cfRule>
  </conditionalFormatting>
  <conditionalFormatting sqref="Z24:Z26 Z29:Z31 Z14:Z16 Z38 Z34:Z36 Z44:Z46">
    <cfRule type="expression" priority="17" dxfId="1" stopIfTrue="1">
      <formula>ISERROR(Z14)</formula>
    </cfRule>
  </conditionalFormatting>
  <conditionalFormatting sqref="AB19:AC21 AB24:AC26 AB29:AC31 AB14:AC16 AB44:AC46">
    <cfRule type="expression" priority="13" dxfId="1" stopIfTrue="1">
      <formula>ISERROR(AB14)</formula>
    </cfRule>
  </conditionalFormatting>
  <conditionalFormatting sqref="AA24:AA26 AA29:AA31 AA14:AA16 AA44:AA46">
    <cfRule type="expression" priority="15" dxfId="1" stopIfTrue="1">
      <formula>ISERROR(AA14)</formula>
    </cfRule>
  </conditionalFormatting>
  <conditionalFormatting sqref="L49:P53 Q53:S53 Q49:U51">
    <cfRule type="expression" priority="11" dxfId="1" stopIfTrue="1">
      <formula>ISERROR(L49)</formula>
    </cfRule>
  </conditionalFormatting>
  <conditionalFormatting sqref="V34:V43">
    <cfRule type="expression" priority="5" dxfId="1" stopIfTrue="1">
      <formula>ISERROR(V34)</formula>
    </cfRule>
  </conditionalFormatting>
  <conditionalFormatting sqref="X34:Y43 Z40:AC43 Z39">
    <cfRule type="expression" priority="4" dxfId="1" stopIfTrue="1">
      <formula>ISERROR(X34)</formula>
    </cfRule>
  </conditionalFormatting>
  <conditionalFormatting sqref="Y19:AA23">
    <cfRule type="expression" priority="3" dxfId="1" stopIfTrue="1">
      <formula>ISERROR(Y19)</formula>
    </cfRule>
  </conditionalFormatting>
  <conditionalFormatting sqref="AA34:AC39">
    <cfRule type="expression" priority="2" dxfId="1" stopIfTrue="1">
      <formula>ISERROR(AA34)</formula>
    </cfRule>
  </conditionalFormatting>
  <conditionalFormatting sqref="V49:AD61">
    <cfRule type="expression" priority="1" dxfId="1" stopIfTrue="1">
      <formula>ISERROR(V49)</formula>
    </cfRule>
  </conditionalFormatting>
  <printOptions horizontalCentered="1" verticalCentered="1"/>
  <pageMargins left="0" right="0" top="0" bottom="0.7874015748031497" header="0" footer="0"/>
  <pageSetup horizontalDpi="600" verticalDpi="600" orientation="portrait" scale="5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J71"/>
  <sheetViews>
    <sheetView zoomScale="78" zoomScaleNormal="78" zoomScalePageLayoutView="0" workbookViewId="0" topLeftCell="A31">
      <selection activeCell="AI31" sqref="AI31"/>
    </sheetView>
  </sheetViews>
  <sheetFormatPr defaultColWidth="11.421875" defaultRowHeight="12.75"/>
  <cols>
    <col min="1" max="1" width="22.140625" style="0" customWidth="1"/>
    <col min="2" max="2" width="21.8515625" style="0" customWidth="1"/>
    <col min="3" max="3" width="13.7109375" style="0" hidden="1" customWidth="1"/>
    <col min="4" max="4" width="13.140625" style="0" hidden="1" customWidth="1"/>
    <col min="5" max="5" width="13.00390625" style="0" hidden="1" customWidth="1"/>
    <col min="6" max="6" width="13.57421875" style="0" hidden="1" customWidth="1"/>
    <col min="7" max="7" width="15.00390625" style="0" hidden="1" customWidth="1"/>
    <col min="8" max="8" width="12.8515625" style="0" hidden="1" customWidth="1"/>
    <col min="9" max="9" width="13.00390625" style="0" hidden="1" customWidth="1"/>
    <col min="10" max="11" width="13.140625" style="0" hidden="1" customWidth="1"/>
    <col min="12" max="12" width="12.8515625" style="0" hidden="1" customWidth="1"/>
    <col min="13" max="16" width="14.28125" style="0" hidden="1" customWidth="1"/>
    <col min="17" max="17" width="15.421875" style="0" hidden="1" customWidth="1"/>
    <col min="18" max="18" width="15.57421875" style="0" hidden="1" customWidth="1"/>
    <col min="19" max="19" width="16.140625" style="0" hidden="1" customWidth="1"/>
    <col min="20" max="20" width="18.140625" style="0" hidden="1" customWidth="1"/>
    <col min="21" max="21" width="16.421875" style="0" hidden="1" customWidth="1"/>
    <col min="22" max="22" width="16.7109375" style="0" customWidth="1"/>
    <col min="23" max="23" width="14.57421875" style="0" customWidth="1"/>
    <col min="24" max="25" width="17.140625" style="0" customWidth="1"/>
    <col min="26" max="26" width="15.7109375" style="0" customWidth="1"/>
    <col min="27" max="27" width="14.8515625" style="0" customWidth="1"/>
    <col min="28" max="28" width="15.28125" style="48" customWidth="1"/>
    <col min="29" max="29" width="12.00390625" style="0" bestFit="1" customWidth="1"/>
    <col min="30" max="30" width="15.57421875" style="48" customWidth="1"/>
    <col min="31" max="31" width="13.28125" style="0" customWidth="1"/>
    <col min="32" max="32" width="12.00390625" style="0" customWidth="1"/>
  </cols>
  <sheetData>
    <row r="1" spans="1:36" ht="12.7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333"/>
      <c r="AC1" s="290"/>
      <c r="AD1" s="333"/>
      <c r="AE1" s="290"/>
      <c r="AF1" s="290"/>
      <c r="AG1" s="290"/>
      <c r="AH1" s="290"/>
      <c r="AI1" s="290"/>
      <c r="AJ1" s="290"/>
    </row>
    <row r="2" spans="1:36" ht="12.7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333"/>
      <c r="AC2" s="290"/>
      <c r="AD2" s="333"/>
      <c r="AE2" s="290"/>
      <c r="AF2" s="290"/>
      <c r="AG2" s="290"/>
      <c r="AH2" s="290"/>
      <c r="AI2" s="290"/>
      <c r="AJ2" s="290"/>
    </row>
    <row r="3" spans="1:36" ht="12.7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333"/>
      <c r="AC3" s="290"/>
      <c r="AD3" s="333"/>
      <c r="AE3" s="290"/>
      <c r="AF3" s="290"/>
      <c r="AG3" s="290"/>
      <c r="AH3" s="290"/>
      <c r="AI3" s="290"/>
      <c r="AJ3" s="290"/>
    </row>
    <row r="4" spans="1:36" ht="12.75">
      <c r="A4" s="845"/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290"/>
      <c r="AF4" s="290"/>
      <c r="AG4" s="290"/>
      <c r="AH4" s="290"/>
      <c r="AI4" s="290"/>
      <c r="AJ4" s="290"/>
    </row>
    <row r="5" spans="1:36" ht="12.75">
      <c r="A5" s="860" t="s">
        <v>166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0"/>
      <c r="AF5" s="860"/>
      <c r="AG5" s="290"/>
      <c r="AH5" s="290"/>
      <c r="AI5" s="290"/>
      <c r="AJ5" s="290"/>
    </row>
    <row r="6" spans="1:36" ht="12.75">
      <c r="A6" s="860" t="s">
        <v>185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  <c r="AC6" s="860"/>
      <c r="AD6" s="860"/>
      <c r="AE6" s="860"/>
      <c r="AF6" s="860"/>
      <c r="AG6" s="290"/>
      <c r="AH6" s="290"/>
      <c r="AI6" s="290"/>
      <c r="AJ6" s="290"/>
    </row>
    <row r="7" spans="1:36" ht="15.75" customHeight="1">
      <c r="A7" s="860" t="s">
        <v>278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860"/>
      <c r="AF7" s="860"/>
      <c r="AG7" s="290"/>
      <c r="AH7" s="290"/>
      <c r="AI7" s="290"/>
      <c r="AJ7" s="290"/>
    </row>
    <row r="8" spans="1:36" ht="15.75" customHeight="1">
      <c r="A8" s="534" t="s">
        <v>50</v>
      </c>
      <c r="B8" s="534" t="s">
        <v>111</v>
      </c>
      <c r="C8" s="534" t="s">
        <v>51</v>
      </c>
      <c r="D8" s="534" t="s">
        <v>52</v>
      </c>
      <c r="E8" s="534" t="s">
        <v>31</v>
      </c>
      <c r="F8" s="534" t="s">
        <v>32</v>
      </c>
      <c r="G8" s="534" t="s">
        <v>33</v>
      </c>
      <c r="H8" s="534" t="s">
        <v>34</v>
      </c>
      <c r="I8" s="534" t="s">
        <v>35</v>
      </c>
      <c r="J8" s="534" t="s">
        <v>36</v>
      </c>
      <c r="K8" s="534" t="s">
        <v>37</v>
      </c>
      <c r="L8" s="534" t="s">
        <v>38</v>
      </c>
      <c r="M8" s="534" t="s">
        <v>42</v>
      </c>
      <c r="N8" s="534" t="s">
        <v>43</v>
      </c>
      <c r="O8" s="534" t="s">
        <v>44</v>
      </c>
      <c r="P8" s="534" t="s">
        <v>45</v>
      </c>
      <c r="Q8" s="534" t="s">
        <v>65</v>
      </c>
      <c r="R8" s="534" t="s">
        <v>47</v>
      </c>
      <c r="S8" s="534" t="s">
        <v>48</v>
      </c>
      <c r="T8" s="534" t="s">
        <v>49</v>
      </c>
      <c r="U8" s="535" t="s">
        <v>121</v>
      </c>
      <c r="V8" s="535" t="s">
        <v>139</v>
      </c>
      <c r="W8" s="535" t="s">
        <v>291</v>
      </c>
      <c r="X8" s="535" t="s">
        <v>324</v>
      </c>
      <c r="Y8" s="535" t="s">
        <v>314</v>
      </c>
      <c r="Z8" s="535" t="s">
        <v>315</v>
      </c>
      <c r="AA8" s="535" t="s">
        <v>316</v>
      </c>
      <c r="AB8" s="535" t="s">
        <v>317</v>
      </c>
      <c r="AC8" s="535" t="s">
        <v>306</v>
      </c>
      <c r="AD8" s="384" t="s">
        <v>307</v>
      </c>
      <c r="AE8" s="384" t="s">
        <v>298</v>
      </c>
      <c r="AF8" s="384" t="s">
        <v>299</v>
      </c>
      <c r="AG8" s="290"/>
      <c r="AH8" s="290"/>
      <c r="AI8" s="290"/>
      <c r="AJ8" s="290"/>
    </row>
    <row r="9" spans="1:36" s="12" customFormat="1" ht="15.75" customHeight="1">
      <c r="A9" s="901" t="s">
        <v>27</v>
      </c>
      <c r="B9" s="536" t="s">
        <v>3</v>
      </c>
      <c r="C9" s="537">
        <f aca="true" t="shared" si="0" ref="C9:AB9">SUM(C14+C19+C24+C29+C34+C39+C44+C49+C54)</f>
        <v>431</v>
      </c>
      <c r="D9" s="537">
        <f t="shared" si="0"/>
        <v>476.40999999999997</v>
      </c>
      <c r="E9" s="537">
        <f t="shared" si="0"/>
        <v>703.81</v>
      </c>
      <c r="F9" s="537">
        <f t="shared" si="0"/>
        <v>779.22</v>
      </c>
      <c r="G9" s="537">
        <f t="shared" si="0"/>
        <v>810.4300000000001</v>
      </c>
      <c r="H9" s="537">
        <f t="shared" si="0"/>
        <v>819.3</v>
      </c>
      <c r="I9" s="537">
        <f t="shared" si="0"/>
        <v>892.69</v>
      </c>
      <c r="J9" s="537">
        <f t="shared" si="0"/>
        <v>1052.3</v>
      </c>
      <c r="K9" s="537">
        <f t="shared" si="0"/>
        <v>905.65</v>
      </c>
      <c r="L9" s="537">
        <f t="shared" si="0"/>
        <v>918.75</v>
      </c>
      <c r="M9" s="537">
        <f t="shared" si="0"/>
        <v>1276.6</v>
      </c>
      <c r="N9" s="537">
        <f t="shared" si="0"/>
        <v>1712.0800000000002</v>
      </c>
      <c r="O9" s="537">
        <f t="shared" si="0"/>
        <v>1327.4299999999998</v>
      </c>
      <c r="P9" s="537">
        <f t="shared" si="0"/>
        <v>1223.32</v>
      </c>
      <c r="Q9" s="537">
        <f t="shared" si="0"/>
        <v>1144.05</v>
      </c>
      <c r="R9" s="537">
        <f t="shared" si="0"/>
        <v>1508.77</v>
      </c>
      <c r="S9" s="537">
        <f t="shared" si="0"/>
        <v>2111.7</v>
      </c>
      <c r="T9" s="537">
        <f t="shared" si="0"/>
        <v>2322.7</v>
      </c>
      <c r="U9" s="537">
        <f t="shared" si="0"/>
        <v>1967.3899999999999</v>
      </c>
      <c r="V9" s="537">
        <f t="shared" si="0"/>
        <v>2391.3199999999997</v>
      </c>
      <c r="W9" s="537">
        <f t="shared" si="0"/>
        <v>1520.48</v>
      </c>
      <c r="X9" s="537">
        <f t="shared" si="0"/>
        <v>1642.5</v>
      </c>
      <c r="Y9" s="537">
        <f>SUM(Y14+Y19+Y24+Y29+Y34+Y39+Y44+Y49+Y54)</f>
        <v>1324.19</v>
      </c>
      <c r="Z9" s="537">
        <f>SUM(Z14+Z19+Z24+Z29+Z34+Z39+Z44+Z49+Z54)</f>
        <v>1055.53</v>
      </c>
      <c r="AA9" s="537">
        <f t="shared" si="0"/>
        <v>1178.6</v>
      </c>
      <c r="AB9" s="537">
        <f t="shared" si="0"/>
        <v>1252.3</v>
      </c>
      <c r="AC9" s="537">
        <f aca="true" t="shared" si="1" ref="AC9:AE11">SUM(AC14+AC19+AC24+AC29+AC34+AC39+AC44+AC49+AC54)</f>
        <v>1003.36</v>
      </c>
      <c r="AD9" s="537">
        <f t="shared" si="1"/>
        <v>1166.68</v>
      </c>
      <c r="AE9" s="537">
        <f t="shared" si="1"/>
        <v>1169.1</v>
      </c>
      <c r="AF9" s="537">
        <f>SUM(AF14+AF19+AF24+AF29+AF34+AF39+AF44+AF49+AF54)</f>
        <v>1014.05</v>
      </c>
      <c r="AG9" s="435"/>
      <c r="AH9" s="435"/>
      <c r="AI9" s="435"/>
      <c r="AJ9" s="435"/>
    </row>
    <row r="10" spans="1:36" s="12" customFormat="1" ht="15.75" customHeight="1">
      <c r="A10" s="902"/>
      <c r="B10" s="538" t="s">
        <v>5</v>
      </c>
      <c r="C10" s="539">
        <f aca="true" t="shared" si="2" ref="C10:AB10">SUM(C15+C20+C25+C30+C35+C40+C45+C50+C55)</f>
        <v>404.8</v>
      </c>
      <c r="D10" s="539">
        <f t="shared" si="2"/>
        <v>471.11</v>
      </c>
      <c r="E10" s="539">
        <f t="shared" si="2"/>
        <v>638.9399999999999</v>
      </c>
      <c r="F10" s="539">
        <f t="shared" si="2"/>
        <v>769.87</v>
      </c>
      <c r="G10" s="539">
        <f t="shared" si="2"/>
        <v>803.4300000000001</v>
      </c>
      <c r="H10" s="539">
        <f t="shared" si="2"/>
        <v>793.8</v>
      </c>
      <c r="I10" s="539">
        <f t="shared" si="2"/>
        <v>866.3799999999999</v>
      </c>
      <c r="J10" s="539">
        <f t="shared" si="2"/>
        <v>979.55</v>
      </c>
      <c r="K10" s="539">
        <f t="shared" si="2"/>
        <v>843.25</v>
      </c>
      <c r="L10" s="539">
        <f t="shared" si="2"/>
        <v>875.65</v>
      </c>
      <c r="M10" s="539">
        <f t="shared" si="2"/>
        <v>1241.9499999999998</v>
      </c>
      <c r="N10" s="539">
        <f t="shared" si="2"/>
        <v>1446.5800000000002</v>
      </c>
      <c r="O10" s="539">
        <f t="shared" si="2"/>
        <v>1184.36</v>
      </c>
      <c r="P10" s="539">
        <f t="shared" si="2"/>
        <v>1070.25</v>
      </c>
      <c r="Q10" s="539">
        <f t="shared" si="2"/>
        <v>1026.9</v>
      </c>
      <c r="R10" s="539">
        <f t="shared" si="2"/>
        <v>1508.3700000000001</v>
      </c>
      <c r="S10" s="539">
        <f t="shared" si="2"/>
        <v>2111.7</v>
      </c>
      <c r="T10" s="539">
        <f t="shared" si="2"/>
        <v>2322.7</v>
      </c>
      <c r="U10" s="539">
        <f t="shared" si="2"/>
        <v>1791.13</v>
      </c>
      <c r="V10" s="539">
        <f t="shared" si="2"/>
        <v>2018.01</v>
      </c>
      <c r="W10" s="539">
        <f t="shared" si="2"/>
        <v>1397.9799999999998</v>
      </c>
      <c r="X10" s="539">
        <f t="shared" si="2"/>
        <v>1500.05</v>
      </c>
      <c r="Y10" s="539">
        <f t="shared" si="2"/>
        <v>1310.82</v>
      </c>
      <c r="Z10" s="539">
        <f t="shared" si="2"/>
        <v>813.54</v>
      </c>
      <c r="AA10" s="539">
        <f t="shared" si="2"/>
        <v>1178.6</v>
      </c>
      <c r="AB10" s="539">
        <f t="shared" si="2"/>
        <v>1240.39</v>
      </c>
      <c r="AC10" s="539">
        <f t="shared" si="1"/>
        <v>922.47</v>
      </c>
      <c r="AD10" s="539">
        <f t="shared" si="1"/>
        <v>1033.5800000000002</v>
      </c>
      <c r="AE10" s="539">
        <f t="shared" si="1"/>
        <v>1169.3999999999999</v>
      </c>
      <c r="AF10" s="539">
        <f>SUM(AF15+AF20+AF25+AF30+AF35+AF40+AF45+AF50+AF55)</f>
        <v>991.97</v>
      </c>
      <c r="AG10" s="435"/>
      <c r="AH10" s="435"/>
      <c r="AI10" s="435"/>
      <c r="AJ10" s="435"/>
    </row>
    <row r="11" spans="1:36" s="12" customFormat="1" ht="15.75" customHeight="1">
      <c r="A11" s="902"/>
      <c r="B11" s="538" t="s">
        <v>67</v>
      </c>
      <c r="C11" s="539">
        <f aca="true" t="shared" si="3" ref="C11:AB11">SUM(C16+C21+C26+C31+C36+C41+C46+C51+C56)</f>
        <v>131201.59999999998</v>
      </c>
      <c r="D11" s="539">
        <f t="shared" si="3"/>
        <v>234097.99999999997</v>
      </c>
      <c r="E11" s="539">
        <f t="shared" si="3"/>
        <v>263321.2</v>
      </c>
      <c r="F11" s="539">
        <f t="shared" si="3"/>
        <v>395836.8</v>
      </c>
      <c r="G11" s="539">
        <f t="shared" si="3"/>
        <v>364198.00000000006</v>
      </c>
      <c r="H11" s="539">
        <f>SUM(H16+H21+H26+H31+H36+H41+H46+H51+H56)</f>
        <v>291754.19999999995</v>
      </c>
      <c r="I11" s="539">
        <f>SUM(I16+I21+I26+I31+I36+I41+I46+I51+I56)</f>
        <v>366795</v>
      </c>
      <c r="J11" s="539">
        <f t="shared" si="3"/>
        <v>237558.8</v>
      </c>
      <c r="K11" s="539">
        <f t="shared" si="3"/>
        <v>231881</v>
      </c>
      <c r="L11" s="539">
        <f t="shared" si="3"/>
        <v>247090</v>
      </c>
      <c r="M11" s="539">
        <f t="shared" si="3"/>
        <v>399450</v>
      </c>
      <c r="N11" s="539">
        <f t="shared" si="3"/>
        <v>466876</v>
      </c>
      <c r="O11" s="539">
        <f t="shared" si="3"/>
        <v>373314</v>
      </c>
      <c r="P11" s="539">
        <f t="shared" si="3"/>
        <v>382824</v>
      </c>
      <c r="Q11" s="539">
        <f t="shared" si="3"/>
        <v>326532</v>
      </c>
      <c r="R11" s="539">
        <f t="shared" si="3"/>
        <v>495197.5</v>
      </c>
      <c r="S11" s="539">
        <f t="shared" si="3"/>
        <v>696138</v>
      </c>
      <c r="T11" s="539">
        <f t="shared" si="3"/>
        <v>896276.4400000001</v>
      </c>
      <c r="U11" s="539">
        <f t="shared" si="3"/>
        <v>1100106.5699999998</v>
      </c>
      <c r="V11" s="539">
        <f t="shared" si="3"/>
        <v>1210269.0999999999</v>
      </c>
      <c r="W11" s="539">
        <f t="shared" si="3"/>
        <v>712924.89</v>
      </c>
      <c r="X11" s="539">
        <f t="shared" si="3"/>
        <v>886398.84</v>
      </c>
      <c r="Y11" s="539">
        <f t="shared" si="3"/>
        <v>608891.8</v>
      </c>
      <c r="Z11" s="539">
        <f t="shared" si="3"/>
        <v>406684.86</v>
      </c>
      <c r="AA11" s="539">
        <f t="shared" si="3"/>
        <v>681658.24</v>
      </c>
      <c r="AB11" s="539">
        <f t="shared" si="3"/>
        <v>791608.1599999999</v>
      </c>
      <c r="AC11" s="539">
        <f t="shared" si="1"/>
        <v>467763.83</v>
      </c>
      <c r="AD11" s="539">
        <f t="shared" si="1"/>
        <v>540678.43</v>
      </c>
      <c r="AE11" s="539">
        <f t="shared" si="1"/>
        <v>676639.8</v>
      </c>
      <c r="AF11" s="539">
        <f>SUM(AF16+AF21+AF26+AF31+AF36+AF41+AF46+AF51+AF56)</f>
        <v>584035.64</v>
      </c>
      <c r="AG11" s="435"/>
      <c r="AH11" s="435"/>
      <c r="AI11" s="435"/>
      <c r="AJ11" s="435"/>
    </row>
    <row r="12" spans="1:36" s="12" customFormat="1" ht="15.75" customHeight="1">
      <c r="A12" s="902"/>
      <c r="B12" s="538" t="s">
        <v>63</v>
      </c>
      <c r="C12" s="540">
        <f aca="true" t="shared" si="4" ref="C12:AB12">SUM(C11/C10)</f>
        <v>324.11462450592876</v>
      </c>
      <c r="D12" s="540">
        <f t="shared" si="4"/>
        <v>496.90730402666037</v>
      </c>
      <c r="E12" s="540">
        <f t="shared" si="4"/>
        <v>412.12195198297184</v>
      </c>
      <c r="F12" s="540">
        <f t="shared" si="4"/>
        <v>514.1605725641991</v>
      </c>
      <c r="G12" s="540">
        <f t="shared" si="4"/>
        <v>453.3039592746101</v>
      </c>
      <c r="H12" s="540">
        <f t="shared" si="4"/>
        <v>367.5411942554799</v>
      </c>
      <c r="I12" s="540">
        <f t="shared" si="4"/>
        <v>423.36503612733446</v>
      </c>
      <c r="J12" s="540">
        <f t="shared" si="4"/>
        <v>242.51829921902913</v>
      </c>
      <c r="K12" s="540">
        <f t="shared" si="4"/>
        <v>274.98487992884674</v>
      </c>
      <c r="L12" s="540">
        <f t="shared" si="4"/>
        <v>282.1789527779364</v>
      </c>
      <c r="M12" s="540">
        <f t="shared" si="4"/>
        <v>321.6313056081163</v>
      </c>
      <c r="N12" s="540">
        <f t="shared" si="4"/>
        <v>322.7446805568997</v>
      </c>
      <c r="O12" s="540">
        <f t="shared" si="4"/>
        <v>315.2031476915803</v>
      </c>
      <c r="P12" s="540">
        <f t="shared" si="4"/>
        <v>357.6958654519972</v>
      </c>
      <c r="Q12" s="540">
        <f t="shared" si="4"/>
        <v>317.97838153666373</v>
      </c>
      <c r="R12" s="540">
        <f t="shared" si="4"/>
        <v>328.2997540391283</v>
      </c>
      <c r="S12" s="540">
        <f t="shared" si="4"/>
        <v>329.65762182128145</v>
      </c>
      <c r="T12" s="540">
        <f t="shared" si="4"/>
        <v>385.8769707667801</v>
      </c>
      <c r="U12" s="540">
        <f t="shared" si="4"/>
        <v>614.1969427121425</v>
      </c>
      <c r="V12" s="540">
        <f t="shared" si="4"/>
        <v>599.7339458179097</v>
      </c>
      <c r="W12" s="540">
        <f t="shared" si="4"/>
        <v>509.96787507689675</v>
      </c>
      <c r="X12" s="540">
        <f t="shared" si="4"/>
        <v>590.9128629045698</v>
      </c>
      <c r="Y12" s="540">
        <f t="shared" si="4"/>
        <v>464.51213744068605</v>
      </c>
      <c r="Z12" s="540">
        <f t="shared" si="4"/>
        <v>499.8953462644738</v>
      </c>
      <c r="AA12" s="540">
        <f t="shared" si="4"/>
        <v>578.3626675716953</v>
      </c>
      <c r="AB12" s="540">
        <f t="shared" si="4"/>
        <v>638.1929554414336</v>
      </c>
      <c r="AC12" s="540">
        <f>SUM(AC11/AC10)</f>
        <v>507.077552657539</v>
      </c>
      <c r="AD12" s="540">
        <f>SUM(AD11/AD10)</f>
        <v>523.1123183498132</v>
      </c>
      <c r="AE12" s="540">
        <f>SUM(AE11/AE10)</f>
        <v>578.6213442791176</v>
      </c>
      <c r="AF12" s="540">
        <f>SUM(AF11/AF10)</f>
        <v>588.7634101837757</v>
      </c>
      <c r="AG12" s="435"/>
      <c r="AH12" s="435"/>
      <c r="AI12" s="435"/>
      <c r="AJ12" s="435"/>
    </row>
    <row r="13" spans="1:36" s="12" customFormat="1" ht="15.75" customHeight="1">
      <c r="A13" s="903"/>
      <c r="B13" s="538" t="s">
        <v>9</v>
      </c>
      <c r="C13" s="541">
        <f aca="true" t="shared" si="5" ref="C13:AB13">SUM(C18+C23+C28+C33+C38+C43+C48+C53+C58)</f>
        <v>234</v>
      </c>
      <c r="D13" s="541">
        <f t="shared" si="5"/>
        <v>272</v>
      </c>
      <c r="E13" s="541">
        <f t="shared" si="5"/>
        <v>318</v>
      </c>
      <c r="F13" s="541">
        <f t="shared" si="5"/>
        <v>324</v>
      </c>
      <c r="G13" s="541">
        <f t="shared" si="5"/>
        <v>297</v>
      </c>
      <c r="H13" s="541">
        <f t="shared" si="5"/>
        <v>393</v>
      </c>
      <c r="I13" s="541">
        <f t="shared" si="5"/>
        <v>311</v>
      </c>
      <c r="J13" s="541">
        <f t="shared" si="5"/>
        <v>340</v>
      </c>
      <c r="K13" s="541">
        <f t="shared" si="5"/>
        <v>247</v>
      </c>
      <c r="L13" s="541">
        <f t="shared" si="5"/>
        <v>320</v>
      </c>
      <c r="M13" s="541">
        <f t="shared" si="5"/>
        <v>415</v>
      </c>
      <c r="N13" s="541">
        <f t="shared" si="5"/>
        <v>559</v>
      </c>
      <c r="O13" s="541">
        <f t="shared" si="5"/>
        <v>323</v>
      </c>
      <c r="P13" s="541">
        <f t="shared" si="5"/>
        <v>292</v>
      </c>
      <c r="Q13" s="541">
        <f t="shared" si="5"/>
        <v>277</v>
      </c>
      <c r="R13" s="541">
        <f t="shared" si="5"/>
        <v>321</v>
      </c>
      <c r="S13" s="541">
        <f t="shared" si="5"/>
        <v>164</v>
      </c>
      <c r="T13" s="541">
        <f t="shared" si="5"/>
        <v>206</v>
      </c>
      <c r="U13" s="541">
        <f t="shared" si="5"/>
        <v>256</v>
      </c>
      <c r="V13" s="541">
        <f t="shared" si="5"/>
        <v>325</v>
      </c>
      <c r="W13" s="541">
        <f t="shared" si="5"/>
        <v>313</v>
      </c>
      <c r="X13" s="541">
        <f t="shared" si="5"/>
        <v>381</v>
      </c>
      <c r="Y13" s="541">
        <f>SUM(Y18+Y23+Y28+Y33+Y38+Y43+Y48+Y53+Y58)</f>
        <v>301</v>
      </c>
      <c r="Z13" s="541">
        <f>SUM(Z18+Z23+Z28+Z33+Z38+Z43+Z48+Z53+Z58)</f>
        <v>246</v>
      </c>
      <c r="AA13" s="541">
        <f t="shared" si="5"/>
        <v>279</v>
      </c>
      <c r="AB13" s="541">
        <f t="shared" si="5"/>
        <v>269</v>
      </c>
      <c r="AC13" s="541">
        <f>SUM(AC18+AC23+AC28+AC33+AC38+AC43+AC48+AC53+AC58)</f>
        <v>264</v>
      </c>
      <c r="AD13" s="541">
        <f>SUM(AD18+AD23+AD28+AD33+AD38+AD43+AD48+AD53+AD58)</f>
        <v>292</v>
      </c>
      <c r="AE13" s="541">
        <f>SUM(AE18+AE23+AE28+AE33+AE38+AE43+AE48+AE53+AE58)</f>
        <v>301</v>
      </c>
      <c r="AF13" s="541">
        <f>SUM(AF18+AF23+AF28+AF33+AF38+AF43+AF48+AF53+AF58)</f>
        <v>306</v>
      </c>
      <c r="AG13" s="435"/>
      <c r="AH13" s="435"/>
      <c r="AI13" s="435"/>
      <c r="AJ13" s="435"/>
    </row>
    <row r="14" spans="1:36" ht="15.75" customHeight="1">
      <c r="A14" s="904" t="s">
        <v>6</v>
      </c>
      <c r="B14" s="543" t="s">
        <v>3</v>
      </c>
      <c r="C14" s="542"/>
      <c r="D14" s="542"/>
      <c r="E14" s="396"/>
      <c r="F14" s="396">
        <v>161.25</v>
      </c>
      <c r="G14" s="396">
        <v>178</v>
      </c>
      <c r="H14" s="396">
        <v>107</v>
      </c>
      <c r="I14" s="396">
        <v>115</v>
      </c>
      <c r="J14" s="396">
        <v>76</v>
      </c>
      <c r="K14" s="396">
        <v>147</v>
      </c>
      <c r="L14" s="396">
        <v>162</v>
      </c>
      <c r="M14" s="544">
        <v>205</v>
      </c>
      <c r="N14" s="544">
        <v>220</v>
      </c>
      <c r="O14" s="544">
        <v>251.5</v>
      </c>
      <c r="P14" s="544">
        <v>233.85</v>
      </c>
      <c r="Q14" s="544">
        <v>182.25</v>
      </c>
      <c r="R14" s="544">
        <v>381.5</v>
      </c>
      <c r="S14" s="544">
        <v>828</v>
      </c>
      <c r="T14" s="545">
        <v>695.75</v>
      </c>
      <c r="U14" s="546">
        <v>696.15</v>
      </c>
      <c r="V14" s="546">
        <v>622.7</v>
      </c>
      <c r="W14" s="546">
        <v>154.51</v>
      </c>
      <c r="X14" s="546">
        <v>155.7</v>
      </c>
      <c r="Y14" s="546">
        <v>200.94</v>
      </c>
      <c r="Z14" s="546">
        <v>133.69</v>
      </c>
      <c r="AA14" s="546">
        <v>224.75</v>
      </c>
      <c r="AB14" s="546">
        <v>230.6</v>
      </c>
      <c r="AC14" s="546">
        <v>188</v>
      </c>
      <c r="AD14" s="347">
        <v>149.9</v>
      </c>
      <c r="AE14" s="347">
        <v>286.91</v>
      </c>
      <c r="AF14" s="347">
        <v>143.43</v>
      </c>
      <c r="AG14" s="290"/>
      <c r="AH14" s="290"/>
      <c r="AI14" s="290"/>
      <c r="AJ14" s="290"/>
    </row>
    <row r="15" spans="1:36" ht="15.75" customHeight="1">
      <c r="A15" s="905"/>
      <c r="B15" s="543" t="s">
        <v>5</v>
      </c>
      <c r="C15" s="542"/>
      <c r="D15" s="542"/>
      <c r="E15" s="396"/>
      <c r="F15" s="396">
        <v>161.25</v>
      </c>
      <c r="G15" s="396">
        <v>178</v>
      </c>
      <c r="H15" s="396">
        <v>107</v>
      </c>
      <c r="I15" s="396">
        <v>115</v>
      </c>
      <c r="J15" s="396">
        <v>76</v>
      </c>
      <c r="K15" s="396">
        <v>147</v>
      </c>
      <c r="L15" s="396">
        <v>162</v>
      </c>
      <c r="M15" s="544">
        <v>194.2</v>
      </c>
      <c r="N15" s="544">
        <v>220</v>
      </c>
      <c r="O15" s="544">
        <v>244.3</v>
      </c>
      <c r="P15" s="544">
        <v>233.85</v>
      </c>
      <c r="Q15" s="544">
        <v>182.25</v>
      </c>
      <c r="R15" s="544">
        <v>381.5</v>
      </c>
      <c r="S15" s="544">
        <v>828</v>
      </c>
      <c r="T15" s="545">
        <v>695.75</v>
      </c>
      <c r="U15" s="546">
        <v>696.15</v>
      </c>
      <c r="V15" s="546">
        <v>622.7</v>
      </c>
      <c r="W15" s="546">
        <v>153.51</v>
      </c>
      <c r="X15" s="546">
        <v>154.05</v>
      </c>
      <c r="Y15" s="546">
        <v>199.87</v>
      </c>
      <c r="Z15" s="546">
        <v>131.7</v>
      </c>
      <c r="AA15" s="546">
        <v>224.75</v>
      </c>
      <c r="AB15" s="546">
        <v>230.1</v>
      </c>
      <c r="AC15" s="546">
        <v>173.41</v>
      </c>
      <c r="AD15" s="347">
        <v>128.9</v>
      </c>
      <c r="AE15" s="347">
        <v>286.91</v>
      </c>
      <c r="AF15" s="347">
        <v>143.43</v>
      </c>
      <c r="AG15" s="290"/>
      <c r="AH15" s="290"/>
      <c r="AI15" s="290"/>
      <c r="AJ15" s="290"/>
    </row>
    <row r="16" spans="1:36" ht="15.75" customHeight="1">
      <c r="A16" s="905"/>
      <c r="B16" s="543" t="s">
        <v>67</v>
      </c>
      <c r="C16" s="547"/>
      <c r="D16" s="547"/>
      <c r="E16" s="547"/>
      <c r="F16" s="547">
        <v>178697.4</v>
      </c>
      <c r="G16" s="547">
        <v>130908</v>
      </c>
      <c r="H16" s="547">
        <v>37878</v>
      </c>
      <c r="I16" s="547">
        <v>45287</v>
      </c>
      <c r="J16" s="547">
        <v>18392</v>
      </c>
      <c r="K16" s="548">
        <v>31179</v>
      </c>
      <c r="L16" s="548">
        <v>46800</v>
      </c>
      <c r="M16" s="549">
        <v>67970</v>
      </c>
      <c r="N16" s="549">
        <v>77361</v>
      </c>
      <c r="O16" s="549">
        <v>27200</v>
      </c>
      <c r="P16" s="549">
        <v>73165</v>
      </c>
      <c r="Q16" s="544">
        <v>49281</v>
      </c>
      <c r="R16" s="544">
        <v>109015</v>
      </c>
      <c r="S16" s="544">
        <v>237000</v>
      </c>
      <c r="T16" s="545">
        <v>300090</v>
      </c>
      <c r="U16" s="546">
        <v>375900</v>
      </c>
      <c r="V16" s="546">
        <v>329368.42</v>
      </c>
      <c r="W16" s="546">
        <v>81082</v>
      </c>
      <c r="X16" s="546">
        <v>81958</v>
      </c>
      <c r="Y16" s="546">
        <v>69256</v>
      </c>
      <c r="Z16" s="546">
        <v>45846</v>
      </c>
      <c r="AA16" s="546">
        <v>94386</v>
      </c>
      <c r="AB16" s="546">
        <v>144117</v>
      </c>
      <c r="AC16" s="546">
        <v>83346</v>
      </c>
      <c r="AD16" s="347">
        <v>59182</v>
      </c>
      <c r="AE16" s="347">
        <v>101761</v>
      </c>
      <c r="AF16" s="347">
        <v>48772</v>
      </c>
      <c r="AG16" s="290"/>
      <c r="AH16" s="290"/>
      <c r="AI16" s="290"/>
      <c r="AJ16" s="290"/>
    </row>
    <row r="17" spans="1:36" ht="15.75" customHeight="1">
      <c r="A17" s="905"/>
      <c r="B17" s="543" t="s">
        <v>63</v>
      </c>
      <c r="C17" s="501" t="e">
        <f>SUM(C16/C15)</f>
        <v>#DIV/0!</v>
      </c>
      <c r="D17" s="501" t="e">
        <f aca="true" t="shared" si="6" ref="D17:X17">SUM(D16/D15)</f>
        <v>#DIV/0!</v>
      </c>
      <c r="E17" s="501" t="e">
        <f t="shared" si="6"/>
        <v>#DIV/0!</v>
      </c>
      <c r="F17" s="501">
        <f t="shared" si="6"/>
        <v>1108.200930232558</v>
      </c>
      <c r="G17" s="501">
        <f t="shared" si="6"/>
        <v>735.438202247191</v>
      </c>
      <c r="H17" s="501">
        <f t="shared" si="6"/>
        <v>354</v>
      </c>
      <c r="I17" s="501">
        <f t="shared" si="6"/>
        <v>393.8</v>
      </c>
      <c r="J17" s="501">
        <f t="shared" si="6"/>
        <v>242</v>
      </c>
      <c r="K17" s="501">
        <f t="shared" si="6"/>
        <v>212.10204081632654</v>
      </c>
      <c r="L17" s="501">
        <f t="shared" si="6"/>
        <v>288.8888888888889</v>
      </c>
      <c r="M17" s="501">
        <f t="shared" si="6"/>
        <v>350</v>
      </c>
      <c r="N17" s="501">
        <f t="shared" si="6"/>
        <v>351.6409090909091</v>
      </c>
      <c r="O17" s="501">
        <f t="shared" si="6"/>
        <v>111.33851821530904</v>
      </c>
      <c r="P17" s="501">
        <f t="shared" si="6"/>
        <v>312.8714988240325</v>
      </c>
      <c r="Q17" s="545">
        <f t="shared" si="6"/>
        <v>270.40329218106996</v>
      </c>
      <c r="R17" s="545">
        <f t="shared" si="6"/>
        <v>285.75360419397117</v>
      </c>
      <c r="S17" s="545">
        <f t="shared" si="6"/>
        <v>286.231884057971</v>
      </c>
      <c r="T17" s="545">
        <f t="shared" si="6"/>
        <v>431.3187208048868</v>
      </c>
      <c r="U17" s="545">
        <f t="shared" si="6"/>
        <v>539.9698340874812</v>
      </c>
      <c r="V17" s="545">
        <f t="shared" si="6"/>
        <v>528.9359563192548</v>
      </c>
      <c r="W17" s="545">
        <f t="shared" si="6"/>
        <v>528.187088789004</v>
      </c>
      <c r="X17" s="545">
        <f t="shared" si="6"/>
        <v>532.0220707562479</v>
      </c>
      <c r="Y17" s="545">
        <f aca="true" t="shared" si="7" ref="Y17:AD17">SUM(Y16/Y15)</f>
        <v>346.505228398459</v>
      </c>
      <c r="Z17" s="545">
        <f t="shared" si="7"/>
        <v>348.1093394077449</v>
      </c>
      <c r="AA17" s="545">
        <f t="shared" si="7"/>
        <v>419.9599555061179</v>
      </c>
      <c r="AB17" s="545">
        <f t="shared" si="7"/>
        <v>626.3233376792699</v>
      </c>
      <c r="AC17" s="545">
        <f t="shared" si="7"/>
        <v>480.6297214693501</v>
      </c>
      <c r="AD17" s="545">
        <f t="shared" si="7"/>
        <v>459.1311093871218</v>
      </c>
      <c r="AE17" s="545">
        <f>SUM(AE16/AE15)</f>
        <v>354.67916768324557</v>
      </c>
      <c r="AF17" s="545">
        <f>SUM(AF16/AF15)</f>
        <v>340.04043784424454</v>
      </c>
      <c r="AG17" s="290"/>
      <c r="AH17" s="290"/>
      <c r="AI17" s="290"/>
      <c r="AJ17" s="290"/>
    </row>
    <row r="18" spans="1:36" ht="15.75" customHeight="1">
      <c r="A18" s="906"/>
      <c r="B18" s="543" t="s">
        <v>9</v>
      </c>
      <c r="C18" s="542"/>
      <c r="D18" s="542"/>
      <c r="E18" s="398"/>
      <c r="F18" s="398">
        <v>54</v>
      </c>
      <c r="G18" s="548">
        <v>35</v>
      </c>
      <c r="H18" s="548">
        <v>44</v>
      </c>
      <c r="I18" s="548">
        <v>22</v>
      </c>
      <c r="J18" s="548">
        <v>8</v>
      </c>
      <c r="K18" s="548">
        <v>35</v>
      </c>
      <c r="L18" s="548">
        <v>42</v>
      </c>
      <c r="M18" s="549">
        <v>37</v>
      </c>
      <c r="N18" s="549">
        <v>56</v>
      </c>
      <c r="O18" s="549">
        <v>37</v>
      </c>
      <c r="P18" s="549">
        <v>22</v>
      </c>
      <c r="Q18" s="550">
        <v>32</v>
      </c>
      <c r="R18" s="550">
        <v>28</v>
      </c>
      <c r="S18" s="550">
        <v>4</v>
      </c>
      <c r="T18" s="551">
        <v>40</v>
      </c>
      <c r="U18" s="552">
        <v>47</v>
      </c>
      <c r="V18" s="552">
        <v>31</v>
      </c>
      <c r="W18" s="500">
        <v>38</v>
      </c>
      <c r="X18" s="552">
        <v>36</v>
      </c>
      <c r="Y18" s="553">
        <v>40</v>
      </c>
      <c r="Z18" s="553">
        <v>35</v>
      </c>
      <c r="AA18" s="553">
        <v>30</v>
      </c>
      <c r="AB18" s="542">
        <v>41</v>
      </c>
      <c r="AC18" s="542">
        <v>55</v>
      </c>
      <c r="AD18" s="354">
        <v>39</v>
      </c>
      <c r="AE18" s="354">
        <v>68</v>
      </c>
      <c r="AF18" s="354">
        <v>42</v>
      </c>
      <c r="AG18" s="290"/>
      <c r="AH18" s="290"/>
      <c r="AI18" s="290"/>
      <c r="AJ18" s="290"/>
    </row>
    <row r="19" spans="1:36" ht="15.75" customHeight="1">
      <c r="A19" s="904" t="s">
        <v>11</v>
      </c>
      <c r="B19" s="543" t="s">
        <v>3</v>
      </c>
      <c r="C19" s="396">
        <v>97</v>
      </c>
      <c r="D19" s="396">
        <v>98</v>
      </c>
      <c r="E19" s="396">
        <v>188.85</v>
      </c>
      <c r="F19" s="396">
        <v>109.53</v>
      </c>
      <c r="G19" s="396">
        <v>194.5</v>
      </c>
      <c r="H19" s="396">
        <v>205</v>
      </c>
      <c r="I19" s="396">
        <v>279</v>
      </c>
      <c r="J19" s="396">
        <v>306.7</v>
      </c>
      <c r="K19" s="396">
        <v>249.75</v>
      </c>
      <c r="L19" s="396">
        <v>210.8</v>
      </c>
      <c r="M19" s="544">
        <v>259.25</v>
      </c>
      <c r="N19" s="544">
        <v>377.16</v>
      </c>
      <c r="O19" s="544">
        <v>362.75</v>
      </c>
      <c r="P19" s="544">
        <v>200.05</v>
      </c>
      <c r="Q19" s="544">
        <v>252.75</v>
      </c>
      <c r="R19" s="544">
        <v>281.5</v>
      </c>
      <c r="S19" s="544">
        <v>305</v>
      </c>
      <c r="T19" s="545">
        <v>571</v>
      </c>
      <c r="U19" s="546">
        <v>321.9</v>
      </c>
      <c r="V19" s="546">
        <v>477</v>
      </c>
      <c r="W19" s="546">
        <v>456.35</v>
      </c>
      <c r="X19" s="546">
        <v>530.02</v>
      </c>
      <c r="Y19" s="546">
        <v>361.48</v>
      </c>
      <c r="Z19" s="546">
        <v>421.1</v>
      </c>
      <c r="AA19" s="546">
        <v>421.7</v>
      </c>
      <c r="AB19" s="546">
        <v>472.54</v>
      </c>
      <c r="AC19" s="546">
        <v>349.8</v>
      </c>
      <c r="AD19" s="347">
        <v>427.57</v>
      </c>
      <c r="AE19" s="347">
        <v>390.07</v>
      </c>
      <c r="AF19" s="347">
        <v>295.27</v>
      </c>
      <c r="AG19" s="290"/>
      <c r="AH19" s="290"/>
      <c r="AI19" s="290"/>
      <c r="AJ19" s="290"/>
    </row>
    <row r="20" spans="1:36" ht="15.75" customHeight="1">
      <c r="A20" s="905"/>
      <c r="B20" s="543" t="s">
        <v>5</v>
      </c>
      <c r="C20" s="396">
        <v>96</v>
      </c>
      <c r="D20" s="396">
        <v>98</v>
      </c>
      <c r="E20" s="396">
        <v>186.85</v>
      </c>
      <c r="F20" s="396">
        <v>109.53</v>
      </c>
      <c r="G20" s="396">
        <v>194.5</v>
      </c>
      <c r="H20" s="396">
        <v>205</v>
      </c>
      <c r="I20" s="396">
        <v>268.5</v>
      </c>
      <c r="J20" s="396">
        <v>301.7</v>
      </c>
      <c r="K20" s="396">
        <v>232.25</v>
      </c>
      <c r="L20" s="396">
        <v>198.45</v>
      </c>
      <c r="M20" s="544">
        <v>258.25</v>
      </c>
      <c r="N20" s="544">
        <v>377.16</v>
      </c>
      <c r="O20" s="544">
        <v>276.08</v>
      </c>
      <c r="P20" s="544">
        <v>200.05</v>
      </c>
      <c r="Q20" s="544">
        <v>167.25</v>
      </c>
      <c r="R20" s="544">
        <v>281.5</v>
      </c>
      <c r="S20" s="544">
        <v>305</v>
      </c>
      <c r="T20" s="545">
        <v>571</v>
      </c>
      <c r="U20" s="546">
        <v>256.9</v>
      </c>
      <c r="V20" s="546">
        <v>465.9</v>
      </c>
      <c r="W20" s="546">
        <v>424.65</v>
      </c>
      <c r="X20" s="546">
        <v>527.17</v>
      </c>
      <c r="Y20" s="546">
        <v>361.48</v>
      </c>
      <c r="Z20" s="546">
        <v>419.6</v>
      </c>
      <c r="AA20" s="546">
        <v>421.7</v>
      </c>
      <c r="AB20" s="546">
        <v>472.54</v>
      </c>
      <c r="AC20" s="546">
        <v>345.3</v>
      </c>
      <c r="AD20" s="347">
        <v>389.07</v>
      </c>
      <c r="AE20" s="347">
        <v>390.37</v>
      </c>
      <c r="AF20" s="347">
        <v>287.27</v>
      </c>
      <c r="AG20" s="290"/>
      <c r="AH20" s="290"/>
      <c r="AI20" s="290"/>
      <c r="AJ20" s="290"/>
    </row>
    <row r="21" spans="1:36" ht="15.75" customHeight="1">
      <c r="A21" s="905"/>
      <c r="B21" s="543" t="s">
        <v>67</v>
      </c>
      <c r="C21" s="547">
        <v>38928</v>
      </c>
      <c r="D21" s="547">
        <v>57601.2</v>
      </c>
      <c r="E21" s="547">
        <v>97162</v>
      </c>
      <c r="F21" s="547">
        <v>46840</v>
      </c>
      <c r="G21" s="547">
        <v>97125</v>
      </c>
      <c r="H21" s="547">
        <v>102500</v>
      </c>
      <c r="I21" s="547">
        <v>161100</v>
      </c>
      <c r="J21" s="547">
        <v>75193.2</v>
      </c>
      <c r="K21" s="548">
        <v>88240</v>
      </c>
      <c r="L21" s="548">
        <v>56783</v>
      </c>
      <c r="M21" s="549">
        <v>71957</v>
      </c>
      <c r="N21" s="549">
        <v>133842</v>
      </c>
      <c r="O21" s="549">
        <v>98522</v>
      </c>
      <c r="P21" s="549">
        <v>64336</v>
      </c>
      <c r="Q21" s="544">
        <v>55886</v>
      </c>
      <c r="R21" s="544">
        <v>92613.5</v>
      </c>
      <c r="S21" s="544">
        <v>103395</v>
      </c>
      <c r="T21" s="545">
        <v>330063.02</v>
      </c>
      <c r="U21" s="546">
        <v>180857.6</v>
      </c>
      <c r="V21" s="546">
        <v>386857.59</v>
      </c>
      <c r="W21" s="546">
        <v>202414.6</v>
      </c>
      <c r="X21" s="546">
        <v>302241.62</v>
      </c>
      <c r="Y21" s="546">
        <v>189328.6</v>
      </c>
      <c r="Z21" s="546">
        <v>251022</v>
      </c>
      <c r="AA21" s="546">
        <v>244726.37</v>
      </c>
      <c r="AB21" s="546">
        <v>321166.6</v>
      </c>
      <c r="AC21" s="546">
        <v>236159</v>
      </c>
      <c r="AD21" s="347">
        <v>200420</v>
      </c>
      <c r="AE21" s="347">
        <v>253490.01</v>
      </c>
      <c r="AF21" s="347">
        <v>179467.7</v>
      </c>
      <c r="AG21" s="290"/>
      <c r="AH21" s="290"/>
      <c r="AI21" s="290"/>
      <c r="AJ21" s="290"/>
    </row>
    <row r="22" spans="1:36" ht="15.75" customHeight="1">
      <c r="A22" s="905"/>
      <c r="B22" s="543" t="s">
        <v>63</v>
      </c>
      <c r="C22" s="501">
        <f>SUM(C21/C20)</f>
        <v>405.5</v>
      </c>
      <c r="D22" s="501">
        <f aca="true" t="shared" si="8" ref="D22:X22">SUM(D21/D20)</f>
        <v>587.7673469387755</v>
      </c>
      <c r="E22" s="501">
        <f t="shared" si="8"/>
        <v>520</v>
      </c>
      <c r="F22" s="501">
        <f t="shared" si="8"/>
        <v>427.64539395599377</v>
      </c>
      <c r="G22" s="501">
        <f t="shared" si="8"/>
        <v>499.3573264781491</v>
      </c>
      <c r="H22" s="501">
        <f t="shared" si="8"/>
        <v>500</v>
      </c>
      <c r="I22" s="501">
        <f t="shared" si="8"/>
        <v>600</v>
      </c>
      <c r="J22" s="501">
        <f t="shared" si="8"/>
        <v>249.2316871063971</v>
      </c>
      <c r="K22" s="501">
        <f t="shared" si="8"/>
        <v>379.93541442411197</v>
      </c>
      <c r="L22" s="501">
        <f t="shared" si="8"/>
        <v>286.1325270849081</v>
      </c>
      <c r="M22" s="501">
        <f t="shared" si="8"/>
        <v>278.6331074540174</v>
      </c>
      <c r="N22" s="501">
        <f t="shared" si="8"/>
        <v>354.86796054724783</v>
      </c>
      <c r="O22" s="501">
        <f t="shared" si="8"/>
        <v>356.8603303390322</v>
      </c>
      <c r="P22" s="501">
        <f t="shared" si="8"/>
        <v>321.59960009997496</v>
      </c>
      <c r="Q22" s="545">
        <f t="shared" si="8"/>
        <v>334.14648729446935</v>
      </c>
      <c r="R22" s="545">
        <f t="shared" si="8"/>
        <v>329</v>
      </c>
      <c r="S22" s="545">
        <f t="shared" si="8"/>
        <v>339</v>
      </c>
      <c r="T22" s="545">
        <f t="shared" si="8"/>
        <v>578.0438178633976</v>
      </c>
      <c r="U22" s="545">
        <f t="shared" si="8"/>
        <v>704.0000000000001</v>
      </c>
      <c r="V22" s="545">
        <f t="shared" si="8"/>
        <v>830.3446877012235</v>
      </c>
      <c r="W22" s="545">
        <f t="shared" si="8"/>
        <v>476.66219239373606</v>
      </c>
      <c r="X22" s="545">
        <f t="shared" si="8"/>
        <v>573.3285657378076</v>
      </c>
      <c r="Y22" s="545">
        <f aca="true" t="shared" si="9" ref="Y22:AD22">SUM(Y21/Y20)</f>
        <v>523.7595440964922</v>
      </c>
      <c r="Z22" s="545">
        <f t="shared" si="9"/>
        <v>598.2411820781697</v>
      </c>
      <c r="AA22" s="545">
        <f t="shared" si="9"/>
        <v>580.3328669670382</v>
      </c>
      <c r="AB22" s="545">
        <f t="shared" si="9"/>
        <v>679.6601345917805</v>
      </c>
      <c r="AC22" s="545">
        <f t="shared" si="9"/>
        <v>683.9241239501882</v>
      </c>
      <c r="AD22" s="545">
        <f t="shared" si="9"/>
        <v>515.1258128357365</v>
      </c>
      <c r="AE22" s="545">
        <f>SUM(AE21/AE20)</f>
        <v>649.35832671568</v>
      </c>
      <c r="AF22" s="545">
        <f>SUM(AF21/AF20)</f>
        <v>624.7352664740489</v>
      </c>
      <c r="AG22" s="290"/>
      <c r="AH22" s="290"/>
      <c r="AI22" s="290"/>
      <c r="AJ22" s="290"/>
    </row>
    <row r="23" spans="1:36" ht="15.75" customHeight="1">
      <c r="A23" s="906"/>
      <c r="B23" s="543" t="s">
        <v>9</v>
      </c>
      <c r="C23" s="398">
        <v>38</v>
      </c>
      <c r="D23" s="554">
        <v>33</v>
      </c>
      <c r="E23" s="398">
        <v>39</v>
      </c>
      <c r="F23" s="398">
        <v>27</v>
      </c>
      <c r="G23" s="548">
        <v>46</v>
      </c>
      <c r="H23" s="548">
        <v>45</v>
      </c>
      <c r="I23" s="548">
        <v>59</v>
      </c>
      <c r="J23" s="548">
        <v>70</v>
      </c>
      <c r="K23" s="548">
        <v>53</v>
      </c>
      <c r="L23" s="548">
        <v>58</v>
      </c>
      <c r="M23" s="549">
        <v>73</v>
      </c>
      <c r="N23" s="549">
        <v>94</v>
      </c>
      <c r="O23" s="549">
        <v>76</v>
      </c>
      <c r="P23" s="549">
        <v>50</v>
      </c>
      <c r="Q23" s="550">
        <v>66</v>
      </c>
      <c r="R23" s="550">
        <v>59</v>
      </c>
      <c r="S23" s="550">
        <v>43</v>
      </c>
      <c r="T23" s="551">
        <v>54</v>
      </c>
      <c r="U23" s="552">
        <v>40</v>
      </c>
      <c r="V23" s="552">
        <v>51</v>
      </c>
      <c r="W23" s="500">
        <v>61</v>
      </c>
      <c r="X23" s="552">
        <v>96</v>
      </c>
      <c r="Y23" s="500">
        <v>59</v>
      </c>
      <c r="Z23" s="500">
        <v>39</v>
      </c>
      <c r="AA23" s="500">
        <v>43</v>
      </c>
      <c r="AB23" s="500">
        <v>44</v>
      </c>
      <c r="AC23" s="500">
        <v>36</v>
      </c>
      <c r="AD23" s="354">
        <v>42</v>
      </c>
      <c r="AE23" s="354">
        <v>46</v>
      </c>
      <c r="AF23" s="354">
        <v>38</v>
      </c>
      <c r="AG23" s="290"/>
      <c r="AH23" s="290"/>
      <c r="AI23" s="290"/>
      <c r="AJ23" s="290"/>
    </row>
    <row r="24" spans="1:36" ht="15.75" customHeight="1">
      <c r="A24" s="904" t="s">
        <v>13</v>
      </c>
      <c r="B24" s="543" t="s">
        <v>3</v>
      </c>
      <c r="C24" s="396">
        <v>83.45</v>
      </c>
      <c r="D24" s="396">
        <v>126.7</v>
      </c>
      <c r="E24" s="396">
        <v>161.79</v>
      </c>
      <c r="F24" s="396">
        <v>151.56</v>
      </c>
      <c r="G24" s="396">
        <v>141.73</v>
      </c>
      <c r="H24" s="396">
        <v>141.05</v>
      </c>
      <c r="I24" s="396">
        <v>114.81</v>
      </c>
      <c r="J24" s="396">
        <v>123.35</v>
      </c>
      <c r="K24" s="396">
        <v>84.15</v>
      </c>
      <c r="L24" s="396">
        <v>138.95</v>
      </c>
      <c r="M24" s="544">
        <v>176</v>
      </c>
      <c r="N24" s="544">
        <v>276.23</v>
      </c>
      <c r="O24" s="544">
        <v>293.82</v>
      </c>
      <c r="P24" s="544">
        <v>229.67</v>
      </c>
      <c r="Q24" s="544">
        <v>198.91</v>
      </c>
      <c r="R24" s="544">
        <v>241.28</v>
      </c>
      <c r="S24" s="544">
        <v>286</v>
      </c>
      <c r="T24" s="545">
        <v>281.31</v>
      </c>
      <c r="U24" s="546">
        <v>258.38</v>
      </c>
      <c r="V24" s="546">
        <v>383.82</v>
      </c>
      <c r="W24" s="546">
        <v>325.18</v>
      </c>
      <c r="X24" s="546">
        <v>329.93</v>
      </c>
      <c r="Y24" s="546">
        <v>177.15</v>
      </c>
      <c r="Z24" s="546">
        <v>188.69</v>
      </c>
      <c r="AA24" s="546">
        <v>166.48</v>
      </c>
      <c r="AB24" s="546">
        <v>166.99</v>
      </c>
      <c r="AC24" s="546">
        <v>152.98</v>
      </c>
      <c r="AD24" s="347">
        <v>211.5</v>
      </c>
      <c r="AE24" s="347">
        <v>112.72</v>
      </c>
      <c r="AF24" s="347">
        <v>124.41</v>
      </c>
      <c r="AG24" s="290"/>
      <c r="AH24" s="290"/>
      <c r="AI24" s="290"/>
      <c r="AJ24" s="290"/>
    </row>
    <row r="25" spans="1:36" ht="15.75" customHeight="1">
      <c r="A25" s="905"/>
      <c r="B25" s="543" t="s">
        <v>5</v>
      </c>
      <c r="C25" s="396">
        <v>83.45</v>
      </c>
      <c r="D25" s="396">
        <v>122.95</v>
      </c>
      <c r="E25" s="396">
        <v>146.04</v>
      </c>
      <c r="F25" s="396">
        <v>146.31</v>
      </c>
      <c r="G25" s="396">
        <v>141.73</v>
      </c>
      <c r="H25" s="396">
        <v>138.05</v>
      </c>
      <c r="I25" s="396">
        <v>100</v>
      </c>
      <c r="J25" s="396">
        <v>123.35</v>
      </c>
      <c r="K25" s="396">
        <v>82</v>
      </c>
      <c r="L25" s="396">
        <v>128.7</v>
      </c>
      <c r="M25" s="544">
        <v>163.65</v>
      </c>
      <c r="N25" s="544">
        <v>223.7</v>
      </c>
      <c r="O25" s="544">
        <v>279.92</v>
      </c>
      <c r="P25" s="544">
        <v>196.67</v>
      </c>
      <c r="Q25" s="544">
        <v>188</v>
      </c>
      <c r="R25" s="544">
        <v>241.2</v>
      </c>
      <c r="S25" s="544">
        <v>286</v>
      </c>
      <c r="T25" s="545">
        <v>281.31</v>
      </c>
      <c r="U25" s="546">
        <v>147.21</v>
      </c>
      <c r="V25" s="546">
        <v>353.27</v>
      </c>
      <c r="W25" s="546">
        <v>319.68</v>
      </c>
      <c r="X25" s="546">
        <v>322.18</v>
      </c>
      <c r="Y25" s="546">
        <v>177.15</v>
      </c>
      <c r="Z25" s="546">
        <v>186.69</v>
      </c>
      <c r="AA25" s="546">
        <v>166.48</v>
      </c>
      <c r="AB25" s="546">
        <v>160.74</v>
      </c>
      <c r="AC25" s="546">
        <v>149.78</v>
      </c>
      <c r="AD25" s="347">
        <v>180.51</v>
      </c>
      <c r="AE25" s="347">
        <v>112.72</v>
      </c>
      <c r="AF25" s="347">
        <v>117.06</v>
      </c>
      <c r="AG25" s="290"/>
      <c r="AH25" s="290"/>
      <c r="AI25" s="290"/>
      <c r="AJ25" s="290"/>
    </row>
    <row r="26" spans="1:36" ht="15.75" customHeight="1">
      <c r="A26" s="905"/>
      <c r="B26" s="543" t="s">
        <v>67</v>
      </c>
      <c r="C26" s="547">
        <v>25078.4</v>
      </c>
      <c r="D26" s="547">
        <v>62030.8</v>
      </c>
      <c r="E26" s="547">
        <v>49916.6</v>
      </c>
      <c r="F26" s="547">
        <v>60930.8</v>
      </c>
      <c r="G26" s="547">
        <v>46450.8</v>
      </c>
      <c r="H26" s="547">
        <v>42517</v>
      </c>
      <c r="I26" s="547">
        <v>28490</v>
      </c>
      <c r="J26" s="547">
        <v>30600</v>
      </c>
      <c r="K26" s="548">
        <v>22604</v>
      </c>
      <c r="L26" s="548">
        <v>35592</v>
      </c>
      <c r="M26" s="549">
        <v>52104</v>
      </c>
      <c r="N26" s="549">
        <v>97533</v>
      </c>
      <c r="O26" s="549">
        <v>98762</v>
      </c>
      <c r="P26" s="549">
        <v>69000</v>
      </c>
      <c r="Q26" s="544">
        <v>65988</v>
      </c>
      <c r="R26" s="544">
        <v>84448</v>
      </c>
      <c r="S26" s="544">
        <v>99814</v>
      </c>
      <c r="T26" s="545">
        <v>87879.53</v>
      </c>
      <c r="U26" s="546">
        <v>87745.99</v>
      </c>
      <c r="V26" s="546">
        <v>141770.85</v>
      </c>
      <c r="W26" s="546">
        <v>145579.66</v>
      </c>
      <c r="X26" s="546">
        <v>162377.6</v>
      </c>
      <c r="Y26" s="546">
        <v>101253.2</v>
      </c>
      <c r="Z26" s="546">
        <v>80585.02</v>
      </c>
      <c r="AA26" s="546">
        <v>123881.83</v>
      </c>
      <c r="AB26" s="546">
        <v>143035.83</v>
      </c>
      <c r="AC26" s="546">
        <v>62263</v>
      </c>
      <c r="AD26" s="347">
        <v>103224.15</v>
      </c>
      <c r="AE26" s="347">
        <v>65427</v>
      </c>
      <c r="AF26" s="347">
        <v>56555.6</v>
      </c>
      <c r="AG26" s="290"/>
      <c r="AH26" s="290"/>
      <c r="AI26" s="290"/>
      <c r="AJ26" s="290"/>
    </row>
    <row r="27" spans="1:36" ht="15.75" customHeight="1">
      <c r="A27" s="905"/>
      <c r="B27" s="543" t="s">
        <v>63</v>
      </c>
      <c r="C27" s="501">
        <f>SUM(C26/C25)</f>
        <v>300.5200718993409</v>
      </c>
      <c r="D27" s="501">
        <f aca="true" t="shared" si="10" ref="D27:X27">SUM(D26/D25)</f>
        <v>504.5205368035787</v>
      </c>
      <c r="E27" s="501">
        <f t="shared" si="10"/>
        <v>341.80087647219943</v>
      </c>
      <c r="F27" s="501">
        <f t="shared" si="10"/>
        <v>416.45000341740143</v>
      </c>
      <c r="G27" s="501">
        <f t="shared" si="10"/>
        <v>327.7414802794045</v>
      </c>
      <c r="H27" s="501">
        <f t="shared" si="10"/>
        <v>307.98261499456714</v>
      </c>
      <c r="I27" s="501">
        <f t="shared" si="10"/>
        <v>284.9</v>
      </c>
      <c r="J27" s="501">
        <f t="shared" si="10"/>
        <v>248.074584515606</v>
      </c>
      <c r="K27" s="501">
        <f t="shared" si="10"/>
        <v>275.6585365853659</v>
      </c>
      <c r="L27" s="501">
        <f t="shared" si="10"/>
        <v>276.55011655011657</v>
      </c>
      <c r="M27" s="501">
        <f t="shared" si="10"/>
        <v>318.3868010999083</v>
      </c>
      <c r="N27" s="501">
        <f t="shared" si="10"/>
        <v>435.9991059454627</v>
      </c>
      <c r="O27" s="501">
        <f t="shared" si="10"/>
        <v>352.8222349242641</v>
      </c>
      <c r="P27" s="501">
        <f t="shared" si="10"/>
        <v>350.8415111608278</v>
      </c>
      <c r="Q27" s="545">
        <f t="shared" si="10"/>
        <v>351</v>
      </c>
      <c r="R27" s="545">
        <f t="shared" si="10"/>
        <v>350.11608623548926</v>
      </c>
      <c r="S27" s="545">
        <f t="shared" si="10"/>
        <v>349</v>
      </c>
      <c r="T27" s="545">
        <f t="shared" si="10"/>
        <v>312.3939070776012</v>
      </c>
      <c r="U27" s="545">
        <f t="shared" si="10"/>
        <v>596.0599823381564</v>
      </c>
      <c r="V27" s="545">
        <f t="shared" si="10"/>
        <v>401.31018767514934</v>
      </c>
      <c r="W27" s="545">
        <f t="shared" si="10"/>
        <v>455.3918293293293</v>
      </c>
      <c r="X27" s="545">
        <f t="shared" si="10"/>
        <v>503.99652368241357</v>
      </c>
      <c r="Y27" s="545">
        <f aca="true" t="shared" si="11" ref="Y27:AD27">SUM(Y26/Y25)</f>
        <v>571.5675980807225</v>
      </c>
      <c r="Z27" s="545">
        <f t="shared" si="11"/>
        <v>431.6515078472334</v>
      </c>
      <c r="AA27" s="545">
        <f t="shared" si="11"/>
        <v>744.1243993272466</v>
      </c>
      <c r="AB27" s="545">
        <f t="shared" si="11"/>
        <v>889.8583426651735</v>
      </c>
      <c r="AC27" s="545">
        <f t="shared" si="11"/>
        <v>415.69635465349177</v>
      </c>
      <c r="AD27" s="545">
        <f t="shared" si="11"/>
        <v>571.8472660794416</v>
      </c>
      <c r="AE27" s="545">
        <f>SUM(AE26/AE25)</f>
        <v>580.4382540809085</v>
      </c>
      <c r="AF27" s="545">
        <f>SUM(AF26/AF25)</f>
        <v>483.13343584486586</v>
      </c>
      <c r="AG27" s="290"/>
      <c r="AH27" s="290"/>
      <c r="AI27" s="290"/>
      <c r="AJ27" s="290"/>
    </row>
    <row r="28" spans="1:36" ht="15.75" customHeight="1">
      <c r="A28" s="906"/>
      <c r="B28" s="543" t="s">
        <v>9</v>
      </c>
      <c r="C28" s="398">
        <v>71</v>
      </c>
      <c r="D28" s="398">
        <v>91</v>
      </c>
      <c r="E28" s="398">
        <v>121</v>
      </c>
      <c r="F28" s="398">
        <v>94</v>
      </c>
      <c r="G28" s="548">
        <v>97</v>
      </c>
      <c r="H28" s="548">
        <v>101</v>
      </c>
      <c r="I28" s="548">
        <v>50</v>
      </c>
      <c r="J28" s="548">
        <v>79</v>
      </c>
      <c r="K28" s="548">
        <v>66</v>
      </c>
      <c r="L28" s="548">
        <v>95</v>
      </c>
      <c r="M28" s="549">
        <v>95</v>
      </c>
      <c r="N28" s="549">
        <v>118</v>
      </c>
      <c r="O28" s="549">
        <v>117</v>
      </c>
      <c r="P28" s="549">
        <v>50</v>
      </c>
      <c r="Q28" s="550">
        <v>89</v>
      </c>
      <c r="R28" s="550">
        <v>97</v>
      </c>
      <c r="S28" s="550">
        <v>59</v>
      </c>
      <c r="T28" s="551">
        <v>34</v>
      </c>
      <c r="U28" s="552">
        <v>84</v>
      </c>
      <c r="V28" s="552">
        <v>114</v>
      </c>
      <c r="W28" s="500">
        <v>118</v>
      </c>
      <c r="X28" s="552">
        <v>152</v>
      </c>
      <c r="Y28" s="553">
        <v>113</v>
      </c>
      <c r="Z28" s="553">
        <v>104</v>
      </c>
      <c r="AA28" s="500">
        <v>106</v>
      </c>
      <c r="AB28" s="500">
        <v>110</v>
      </c>
      <c r="AC28" s="500">
        <v>105</v>
      </c>
      <c r="AD28" s="354">
        <v>120</v>
      </c>
      <c r="AE28" s="354">
        <v>82</v>
      </c>
      <c r="AF28" s="354">
        <v>75</v>
      </c>
      <c r="AG28" s="290"/>
      <c r="AH28" s="290"/>
      <c r="AI28" s="290"/>
      <c r="AJ28" s="290"/>
    </row>
    <row r="29" spans="1:36" ht="15.75" customHeight="1">
      <c r="A29" s="904" t="s">
        <v>15</v>
      </c>
      <c r="B29" s="543" t="s">
        <v>3</v>
      </c>
      <c r="C29" s="396">
        <v>45.75</v>
      </c>
      <c r="D29" s="554">
        <v>82.76</v>
      </c>
      <c r="E29" s="396">
        <v>129</v>
      </c>
      <c r="F29" s="396">
        <v>162.99</v>
      </c>
      <c r="G29" s="396">
        <v>103.45</v>
      </c>
      <c r="H29" s="396">
        <v>126</v>
      </c>
      <c r="I29" s="396">
        <v>219.8</v>
      </c>
      <c r="J29" s="396">
        <v>334.25</v>
      </c>
      <c r="K29" s="396">
        <v>256.75</v>
      </c>
      <c r="L29" s="396">
        <v>277</v>
      </c>
      <c r="M29" s="544">
        <v>294.2</v>
      </c>
      <c r="N29" s="544">
        <v>239.48</v>
      </c>
      <c r="O29" s="544">
        <v>164.8</v>
      </c>
      <c r="P29" s="544">
        <v>175.98</v>
      </c>
      <c r="Q29" s="544">
        <v>128.24</v>
      </c>
      <c r="R29" s="544">
        <v>147.97</v>
      </c>
      <c r="S29" s="544">
        <v>290</v>
      </c>
      <c r="T29" s="545">
        <v>434.64</v>
      </c>
      <c r="U29" s="546">
        <v>375.09</v>
      </c>
      <c r="V29" s="546">
        <v>354.28</v>
      </c>
      <c r="W29" s="546">
        <v>324.53</v>
      </c>
      <c r="X29" s="546">
        <v>334.85</v>
      </c>
      <c r="Y29" s="546">
        <v>168.4</v>
      </c>
      <c r="Z29" s="546">
        <v>70.4</v>
      </c>
      <c r="AA29" s="546">
        <v>119.16</v>
      </c>
      <c r="AB29" s="546">
        <v>121.91</v>
      </c>
      <c r="AC29" s="546">
        <v>121.59</v>
      </c>
      <c r="AD29" s="347">
        <v>129.23</v>
      </c>
      <c r="AE29" s="347">
        <v>151.55</v>
      </c>
      <c r="AF29" s="347">
        <v>180.68</v>
      </c>
      <c r="AG29" s="290"/>
      <c r="AH29" s="290"/>
      <c r="AI29" s="290"/>
      <c r="AJ29" s="290"/>
    </row>
    <row r="30" spans="1:36" ht="15.75" customHeight="1">
      <c r="A30" s="905"/>
      <c r="B30" s="543" t="s">
        <v>5</v>
      </c>
      <c r="C30" s="396">
        <v>42.75</v>
      </c>
      <c r="D30" s="554">
        <v>82.76</v>
      </c>
      <c r="E30" s="396">
        <v>97.75</v>
      </c>
      <c r="F30" s="396">
        <v>162.99</v>
      </c>
      <c r="G30" s="396">
        <v>103.45</v>
      </c>
      <c r="H30" s="396">
        <v>126</v>
      </c>
      <c r="I30" s="396">
        <v>219.8</v>
      </c>
      <c r="J30" s="396">
        <v>303.5</v>
      </c>
      <c r="K30" s="396">
        <v>226</v>
      </c>
      <c r="L30" s="396">
        <v>256.5</v>
      </c>
      <c r="M30" s="544">
        <v>283.7</v>
      </c>
      <c r="N30" s="544">
        <v>216.93</v>
      </c>
      <c r="O30" s="544">
        <v>161.8</v>
      </c>
      <c r="P30" s="544">
        <v>139.18</v>
      </c>
      <c r="Q30" s="544">
        <v>128</v>
      </c>
      <c r="R30" s="544">
        <v>147.97</v>
      </c>
      <c r="S30" s="544">
        <v>290</v>
      </c>
      <c r="T30" s="545">
        <v>434.64</v>
      </c>
      <c r="U30" s="546">
        <v>375</v>
      </c>
      <c r="V30" s="546">
        <v>308.96</v>
      </c>
      <c r="W30" s="546">
        <v>300.53</v>
      </c>
      <c r="X30" s="546">
        <v>323.85</v>
      </c>
      <c r="Y30" s="546">
        <v>161.7</v>
      </c>
      <c r="Z30" s="546">
        <v>59</v>
      </c>
      <c r="AA30" s="546">
        <v>119.16</v>
      </c>
      <c r="AB30" s="546">
        <v>118.7</v>
      </c>
      <c r="AC30" s="546">
        <v>105.59</v>
      </c>
      <c r="AD30" s="347">
        <v>123.33</v>
      </c>
      <c r="AE30" s="347">
        <v>151.55</v>
      </c>
      <c r="AF30" s="347">
        <v>180.25</v>
      </c>
      <c r="AG30" s="290"/>
      <c r="AH30" s="290"/>
      <c r="AI30" s="290"/>
      <c r="AJ30" s="290"/>
    </row>
    <row r="31" spans="1:36" ht="15.75" customHeight="1">
      <c r="A31" s="905"/>
      <c r="B31" s="543" t="s">
        <v>67</v>
      </c>
      <c r="C31" s="547">
        <v>6840</v>
      </c>
      <c r="D31" s="547">
        <v>40552.4</v>
      </c>
      <c r="E31" s="547">
        <v>41041.6</v>
      </c>
      <c r="F31" s="547">
        <v>51623.6</v>
      </c>
      <c r="G31" s="547">
        <v>36621.4</v>
      </c>
      <c r="H31" s="547">
        <v>28386.8</v>
      </c>
      <c r="I31" s="547">
        <v>85042</v>
      </c>
      <c r="J31" s="547">
        <v>62433.6</v>
      </c>
      <c r="K31" s="548">
        <v>47248</v>
      </c>
      <c r="L31" s="548">
        <v>62915</v>
      </c>
      <c r="M31" s="549">
        <v>67298</v>
      </c>
      <c r="N31" s="549">
        <v>37551</v>
      </c>
      <c r="O31" s="549">
        <v>47933</v>
      </c>
      <c r="P31" s="549">
        <v>72059</v>
      </c>
      <c r="Q31" s="544">
        <v>42880</v>
      </c>
      <c r="R31" s="544">
        <v>60223</v>
      </c>
      <c r="S31" s="544">
        <v>121597</v>
      </c>
      <c r="T31" s="545">
        <v>102448.5</v>
      </c>
      <c r="U31" s="546">
        <v>270330</v>
      </c>
      <c r="V31" s="546">
        <v>215240</v>
      </c>
      <c r="W31" s="546">
        <v>153757</v>
      </c>
      <c r="X31" s="546">
        <v>117314.12</v>
      </c>
      <c r="Y31" s="546">
        <v>56595</v>
      </c>
      <c r="Z31" s="546">
        <v>24328.92</v>
      </c>
      <c r="AA31" s="546">
        <v>54387.2</v>
      </c>
      <c r="AB31" s="546">
        <v>65701.5</v>
      </c>
      <c r="AC31" s="546">
        <v>8538.25</v>
      </c>
      <c r="AD31" s="347">
        <v>56850.71</v>
      </c>
      <c r="AE31" s="347">
        <v>100582.9</v>
      </c>
      <c r="AF31" s="347">
        <v>135591.94</v>
      </c>
      <c r="AG31" s="290"/>
      <c r="AH31" s="290"/>
      <c r="AI31" s="290"/>
      <c r="AJ31" s="290"/>
    </row>
    <row r="32" spans="1:36" ht="15.75" customHeight="1">
      <c r="A32" s="905"/>
      <c r="B32" s="543" t="s">
        <v>63</v>
      </c>
      <c r="C32" s="501">
        <f>SUM(C31/C30)</f>
        <v>160</v>
      </c>
      <c r="D32" s="501">
        <f aca="true" t="shared" si="12" ref="D32:X32">SUM(D31/D30)</f>
        <v>490</v>
      </c>
      <c r="E32" s="501">
        <f t="shared" si="12"/>
        <v>419.862915601023</v>
      </c>
      <c r="F32" s="501">
        <f t="shared" si="12"/>
        <v>316.7286336585066</v>
      </c>
      <c r="G32" s="501">
        <f t="shared" si="12"/>
        <v>354.0009666505558</v>
      </c>
      <c r="H32" s="501">
        <f t="shared" si="12"/>
        <v>225.29206349206348</v>
      </c>
      <c r="I32" s="501">
        <f t="shared" si="12"/>
        <v>386.9062784349408</v>
      </c>
      <c r="J32" s="501">
        <f t="shared" si="12"/>
        <v>205.71202635914332</v>
      </c>
      <c r="K32" s="501">
        <f t="shared" si="12"/>
        <v>209.06194690265488</v>
      </c>
      <c r="L32" s="501">
        <f t="shared" si="12"/>
        <v>245.28265107212476</v>
      </c>
      <c r="M32" s="501">
        <f t="shared" si="12"/>
        <v>237.21536834684528</v>
      </c>
      <c r="N32" s="501">
        <f t="shared" si="12"/>
        <v>173.1019222790762</v>
      </c>
      <c r="O32" s="501">
        <f t="shared" si="12"/>
        <v>296.2484548825711</v>
      </c>
      <c r="P32" s="501">
        <f t="shared" si="12"/>
        <v>517.7396177611726</v>
      </c>
      <c r="Q32" s="545">
        <f t="shared" si="12"/>
        <v>335</v>
      </c>
      <c r="R32" s="545">
        <f t="shared" si="12"/>
        <v>406.9946610799486</v>
      </c>
      <c r="S32" s="545">
        <f t="shared" si="12"/>
        <v>419.3</v>
      </c>
      <c r="T32" s="545">
        <f t="shared" si="12"/>
        <v>235.70886250690228</v>
      </c>
      <c r="U32" s="545">
        <f t="shared" si="12"/>
        <v>720.88</v>
      </c>
      <c r="V32" s="545">
        <f t="shared" si="12"/>
        <v>696.6597617814605</v>
      </c>
      <c r="W32" s="545">
        <f t="shared" si="12"/>
        <v>511.61947226566406</v>
      </c>
      <c r="X32" s="545">
        <f t="shared" si="12"/>
        <v>362.24832484174766</v>
      </c>
      <c r="Y32" s="545">
        <f aca="true" t="shared" si="13" ref="Y32:AD32">SUM(Y31/Y30)</f>
        <v>350</v>
      </c>
      <c r="Z32" s="545">
        <f t="shared" si="13"/>
        <v>412.35457627118643</v>
      </c>
      <c r="AA32" s="545">
        <f t="shared" si="13"/>
        <v>456.421617992615</v>
      </c>
      <c r="AB32" s="545">
        <f t="shared" si="13"/>
        <v>553.508845829823</v>
      </c>
      <c r="AC32" s="545">
        <f t="shared" si="13"/>
        <v>80.86229756605739</v>
      </c>
      <c r="AD32" s="545">
        <f t="shared" si="13"/>
        <v>460.96416119354575</v>
      </c>
      <c r="AE32" s="545">
        <f>SUM(AE31/AE30)</f>
        <v>663.6944902672384</v>
      </c>
      <c r="AF32" s="545">
        <f>SUM(AF31/AF30)</f>
        <v>752.2437725381415</v>
      </c>
      <c r="AG32" s="290"/>
      <c r="AH32" s="290"/>
      <c r="AI32" s="290"/>
      <c r="AJ32" s="290"/>
    </row>
    <row r="33" spans="1:36" ht="15.75" customHeight="1">
      <c r="A33" s="906"/>
      <c r="B33" s="543" t="s">
        <v>9</v>
      </c>
      <c r="C33" s="398">
        <v>15</v>
      </c>
      <c r="D33" s="398">
        <v>31</v>
      </c>
      <c r="E33" s="398">
        <v>23</v>
      </c>
      <c r="F33" s="398">
        <v>59</v>
      </c>
      <c r="G33" s="548">
        <v>28</v>
      </c>
      <c r="H33" s="548">
        <v>51</v>
      </c>
      <c r="I33" s="548">
        <v>71</v>
      </c>
      <c r="J33" s="548">
        <v>98</v>
      </c>
      <c r="K33" s="548">
        <v>57</v>
      </c>
      <c r="L33" s="548">
        <v>69</v>
      </c>
      <c r="M33" s="549">
        <v>68</v>
      </c>
      <c r="N33" s="549">
        <v>55</v>
      </c>
      <c r="O33" s="549">
        <v>41</v>
      </c>
      <c r="P33" s="549">
        <v>21</v>
      </c>
      <c r="Q33" s="550">
        <v>17</v>
      </c>
      <c r="R33" s="550">
        <v>12</v>
      </c>
      <c r="S33" s="550">
        <v>16</v>
      </c>
      <c r="T33" s="551">
        <v>28</v>
      </c>
      <c r="U33" s="552">
        <v>12</v>
      </c>
      <c r="V33" s="552">
        <v>22</v>
      </c>
      <c r="W33" s="552">
        <v>15</v>
      </c>
      <c r="X33" s="552">
        <v>18</v>
      </c>
      <c r="Y33" s="553">
        <v>11</v>
      </c>
      <c r="Z33" s="553">
        <v>5</v>
      </c>
      <c r="AA33" s="500">
        <v>13</v>
      </c>
      <c r="AB33" s="500">
        <v>15</v>
      </c>
      <c r="AC33" s="500">
        <v>8</v>
      </c>
      <c r="AD33" s="354">
        <v>23</v>
      </c>
      <c r="AE33" s="354">
        <v>21</v>
      </c>
      <c r="AF33" s="354">
        <v>24</v>
      </c>
      <c r="AG33" s="290"/>
      <c r="AH33" s="290"/>
      <c r="AI33" s="290"/>
      <c r="AJ33" s="290"/>
    </row>
    <row r="34" spans="1:36" ht="15.75" customHeight="1">
      <c r="A34" s="904" t="s">
        <v>175</v>
      </c>
      <c r="B34" s="543" t="s">
        <v>3</v>
      </c>
      <c r="C34" s="396">
        <v>26.5</v>
      </c>
      <c r="D34" s="396">
        <v>3</v>
      </c>
      <c r="E34" s="396">
        <v>8</v>
      </c>
      <c r="F34" s="396">
        <v>59.5</v>
      </c>
      <c r="G34" s="396">
        <v>34</v>
      </c>
      <c r="H34" s="396">
        <v>22.75</v>
      </c>
      <c r="I34" s="396">
        <v>3.03</v>
      </c>
      <c r="J34" s="396">
        <v>26</v>
      </c>
      <c r="K34" s="396">
        <v>49</v>
      </c>
      <c r="L34" s="396"/>
      <c r="M34" s="544"/>
      <c r="N34" s="544">
        <v>19</v>
      </c>
      <c r="O34" s="544"/>
      <c r="P34" s="544">
        <v>14.5</v>
      </c>
      <c r="Q34" s="544">
        <v>27.4</v>
      </c>
      <c r="R34" s="544">
        <v>77.21</v>
      </c>
      <c r="S34" s="544">
        <v>90</v>
      </c>
      <c r="T34" s="545">
        <v>100</v>
      </c>
      <c r="U34" s="546">
        <v>81</v>
      </c>
      <c r="V34" s="546">
        <v>103.02</v>
      </c>
      <c r="W34" s="546">
        <v>88</v>
      </c>
      <c r="X34" s="546">
        <v>85</v>
      </c>
      <c r="Y34" s="546">
        <v>199.4</v>
      </c>
      <c r="Z34" s="546">
        <v>93.5</v>
      </c>
      <c r="AA34" s="546">
        <v>92.9</v>
      </c>
      <c r="AB34" s="546">
        <v>150.26</v>
      </c>
      <c r="AC34" s="546">
        <v>93</v>
      </c>
      <c r="AD34" s="347">
        <v>91</v>
      </c>
      <c r="AE34" s="347">
        <v>77</v>
      </c>
      <c r="AF34" s="347">
        <v>86</v>
      </c>
      <c r="AG34" s="290"/>
      <c r="AH34" s="290"/>
      <c r="AI34" s="290"/>
      <c r="AJ34" s="290"/>
    </row>
    <row r="35" spans="1:36" ht="15.75" customHeight="1">
      <c r="A35" s="905"/>
      <c r="B35" s="543" t="s">
        <v>5</v>
      </c>
      <c r="C35" s="396">
        <v>26.5</v>
      </c>
      <c r="D35" s="396">
        <v>3</v>
      </c>
      <c r="E35" s="396">
        <v>6</v>
      </c>
      <c r="F35" s="396">
        <v>59.5</v>
      </c>
      <c r="G35" s="396">
        <v>34</v>
      </c>
      <c r="H35" s="396">
        <v>20.75</v>
      </c>
      <c r="I35" s="396">
        <v>3.03</v>
      </c>
      <c r="J35" s="396">
        <v>26</v>
      </c>
      <c r="K35" s="396">
        <v>40</v>
      </c>
      <c r="L35" s="396"/>
      <c r="M35" s="544"/>
      <c r="N35" s="544">
        <v>13</v>
      </c>
      <c r="O35" s="544"/>
      <c r="P35" s="544">
        <v>10.5</v>
      </c>
      <c r="Q35" s="544">
        <v>27.4</v>
      </c>
      <c r="R35" s="544">
        <v>77.2</v>
      </c>
      <c r="S35" s="544">
        <v>90</v>
      </c>
      <c r="T35" s="545">
        <v>100</v>
      </c>
      <c r="U35" s="546">
        <v>81</v>
      </c>
      <c r="V35" s="546">
        <v>103.02</v>
      </c>
      <c r="W35" s="546">
        <v>88</v>
      </c>
      <c r="X35" s="546">
        <v>0</v>
      </c>
      <c r="Y35" s="546">
        <v>193.8</v>
      </c>
      <c r="Z35" s="546">
        <v>1.5</v>
      </c>
      <c r="AA35" s="546">
        <v>92.9</v>
      </c>
      <c r="AB35" s="546">
        <v>150.26</v>
      </c>
      <c r="AC35" s="546">
        <v>92.5</v>
      </c>
      <c r="AD35" s="347">
        <v>91</v>
      </c>
      <c r="AE35" s="347">
        <v>77</v>
      </c>
      <c r="AF35" s="347">
        <v>86</v>
      </c>
      <c r="AG35" s="290"/>
      <c r="AH35" s="290"/>
      <c r="AI35" s="290"/>
      <c r="AJ35" s="290"/>
    </row>
    <row r="36" spans="1:36" ht="15.75" customHeight="1">
      <c r="A36" s="905"/>
      <c r="B36" s="543" t="s">
        <v>67</v>
      </c>
      <c r="C36" s="547">
        <v>21200</v>
      </c>
      <c r="D36" s="547">
        <v>1369.4</v>
      </c>
      <c r="E36" s="547">
        <v>1664</v>
      </c>
      <c r="F36" s="547">
        <v>14424</v>
      </c>
      <c r="G36" s="547">
        <v>9215.4</v>
      </c>
      <c r="H36" s="547">
        <v>9694.4</v>
      </c>
      <c r="I36" s="547">
        <v>1636</v>
      </c>
      <c r="J36" s="547">
        <v>6240</v>
      </c>
      <c r="K36" s="548">
        <v>9240</v>
      </c>
      <c r="L36" s="548"/>
      <c r="M36" s="549"/>
      <c r="N36" s="549">
        <v>3185</v>
      </c>
      <c r="O36" s="549"/>
      <c r="P36" s="549">
        <v>2675</v>
      </c>
      <c r="Q36" s="544">
        <v>9625</v>
      </c>
      <c r="R36" s="544">
        <v>20692</v>
      </c>
      <c r="S36" s="544">
        <v>25200</v>
      </c>
      <c r="T36" s="545">
        <v>44500</v>
      </c>
      <c r="U36" s="546">
        <v>33856</v>
      </c>
      <c r="V36" s="546">
        <v>51940</v>
      </c>
      <c r="W36" s="546">
        <v>76817</v>
      </c>
      <c r="X36" s="546">
        <v>0</v>
      </c>
      <c r="Y36" s="546">
        <v>105976</v>
      </c>
      <c r="Z36" s="546">
        <v>1804</v>
      </c>
      <c r="AA36" s="546">
        <v>86830</v>
      </c>
      <c r="AB36" s="546">
        <v>37758.03</v>
      </c>
      <c r="AC36" s="546">
        <v>65205.58</v>
      </c>
      <c r="AD36" s="347">
        <v>64415</v>
      </c>
      <c r="AE36" s="347">
        <v>84911</v>
      </c>
      <c r="AF36" s="347">
        <v>88967.1</v>
      </c>
      <c r="AG36" s="290"/>
      <c r="AH36" s="290"/>
      <c r="AI36" s="290"/>
      <c r="AJ36" s="290"/>
    </row>
    <row r="37" spans="1:36" ht="15.75" customHeight="1">
      <c r="A37" s="905"/>
      <c r="B37" s="543" t="s">
        <v>63</v>
      </c>
      <c r="C37" s="501">
        <f>SUM(C36/C35)</f>
        <v>800</v>
      </c>
      <c r="D37" s="501">
        <f aca="true" t="shared" si="14" ref="D37:N37">SUM(D36/D35)</f>
        <v>456.4666666666667</v>
      </c>
      <c r="E37" s="501">
        <f t="shared" si="14"/>
        <v>277.3333333333333</v>
      </c>
      <c r="F37" s="501">
        <f t="shared" si="14"/>
        <v>242.42016806722688</v>
      </c>
      <c r="G37" s="501">
        <f t="shared" si="14"/>
        <v>271.0411764705882</v>
      </c>
      <c r="H37" s="501">
        <f t="shared" si="14"/>
        <v>467.2</v>
      </c>
      <c r="I37" s="501">
        <f t="shared" si="14"/>
        <v>539.93399339934</v>
      </c>
      <c r="J37" s="501">
        <f t="shared" si="14"/>
        <v>240</v>
      </c>
      <c r="K37" s="501">
        <f t="shared" si="14"/>
        <v>231</v>
      </c>
      <c r="L37" s="501" t="e">
        <f t="shared" si="14"/>
        <v>#DIV/0!</v>
      </c>
      <c r="M37" s="501"/>
      <c r="N37" s="501">
        <f t="shared" si="14"/>
        <v>245</v>
      </c>
      <c r="O37" s="501"/>
      <c r="P37" s="501">
        <f aca="true" t="shared" si="15" ref="P37:W37">SUM(P36/P35)</f>
        <v>254.76190476190476</v>
      </c>
      <c r="Q37" s="545">
        <f t="shared" si="15"/>
        <v>351.2773722627737</v>
      </c>
      <c r="R37" s="545">
        <f t="shared" si="15"/>
        <v>268.03108808290153</v>
      </c>
      <c r="S37" s="545">
        <f t="shared" si="15"/>
        <v>280</v>
      </c>
      <c r="T37" s="545">
        <f t="shared" si="15"/>
        <v>445</v>
      </c>
      <c r="U37" s="545">
        <f t="shared" si="15"/>
        <v>417.9753086419753</v>
      </c>
      <c r="V37" s="545">
        <f t="shared" si="15"/>
        <v>504.1739468064454</v>
      </c>
      <c r="W37" s="545">
        <f t="shared" si="15"/>
        <v>872.9204545454545</v>
      </c>
      <c r="X37" s="545">
        <v>0</v>
      </c>
      <c r="Y37" s="545">
        <f aca="true" t="shared" si="16" ref="Y37:AD37">SUM(Y36/Y35)</f>
        <v>546.8317853457172</v>
      </c>
      <c r="Z37" s="545">
        <f t="shared" si="16"/>
        <v>1202.6666666666667</v>
      </c>
      <c r="AA37" s="545">
        <f t="shared" si="16"/>
        <v>934.6609257265877</v>
      </c>
      <c r="AB37" s="545">
        <f t="shared" si="16"/>
        <v>251.28463995740717</v>
      </c>
      <c r="AC37" s="545">
        <f t="shared" si="16"/>
        <v>704.9251891891892</v>
      </c>
      <c r="AD37" s="545">
        <f t="shared" si="16"/>
        <v>707.8571428571429</v>
      </c>
      <c r="AE37" s="545">
        <f>SUM(AE36/AE35)</f>
        <v>1102.7402597402597</v>
      </c>
      <c r="AF37" s="545">
        <f>SUM(AF36/AF35)</f>
        <v>1034.5011627906977</v>
      </c>
      <c r="AG37" s="290"/>
      <c r="AH37" s="290"/>
      <c r="AI37" s="290"/>
      <c r="AJ37" s="290"/>
    </row>
    <row r="38" spans="1:36" ht="15.75" customHeight="1">
      <c r="A38" s="906"/>
      <c r="B38" s="543" t="s">
        <v>9</v>
      </c>
      <c r="C38" s="398">
        <v>20</v>
      </c>
      <c r="D38" s="398">
        <v>8</v>
      </c>
      <c r="E38" s="398">
        <v>6</v>
      </c>
      <c r="F38" s="398">
        <v>12</v>
      </c>
      <c r="G38" s="548">
        <v>19</v>
      </c>
      <c r="H38" s="548">
        <v>19</v>
      </c>
      <c r="I38" s="548">
        <v>4</v>
      </c>
      <c r="J38" s="548">
        <v>10</v>
      </c>
      <c r="K38" s="548">
        <v>5</v>
      </c>
      <c r="L38" s="548"/>
      <c r="M38" s="549"/>
      <c r="N38" s="549">
        <v>9</v>
      </c>
      <c r="O38" s="549"/>
      <c r="P38" s="549">
        <v>5</v>
      </c>
      <c r="Q38" s="550">
        <v>3</v>
      </c>
      <c r="R38" s="550">
        <v>5</v>
      </c>
      <c r="S38" s="550">
        <v>1</v>
      </c>
      <c r="T38" s="500">
        <v>28</v>
      </c>
      <c r="U38" s="552">
        <v>1</v>
      </c>
      <c r="V38" s="552">
        <v>7</v>
      </c>
      <c r="W38" s="552">
        <v>1</v>
      </c>
      <c r="X38" s="552">
        <v>1</v>
      </c>
      <c r="Y38" s="553">
        <v>6</v>
      </c>
      <c r="Z38" s="553">
        <v>3</v>
      </c>
      <c r="AA38" s="500">
        <v>6</v>
      </c>
      <c r="AB38" s="500">
        <v>5</v>
      </c>
      <c r="AC38" s="500">
        <v>6</v>
      </c>
      <c r="AD38" s="354">
        <v>2</v>
      </c>
      <c r="AE38" s="354">
        <v>1</v>
      </c>
      <c r="AF38" s="354">
        <v>14</v>
      </c>
      <c r="AG38" s="290"/>
      <c r="AH38" s="290"/>
      <c r="AI38" s="290"/>
      <c r="AJ38" s="290"/>
    </row>
    <row r="39" spans="1:36" ht="15.75" customHeight="1">
      <c r="A39" s="904" t="s">
        <v>19</v>
      </c>
      <c r="B39" s="543" t="s">
        <v>3</v>
      </c>
      <c r="C39" s="396">
        <v>6</v>
      </c>
      <c r="D39" s="396">
        <v>2.5</v>
      </c>
      <c r="E39" s="396"/>
      <c r="F39" s="396">
        <v>0.6</v>
      </c>
      <c r="G39" s="396">
        <v>1</v>
      </c>
      <c r="H39" s="396">
        <v>1.65</v>
      </c>
      <c r="I39" s="396">
        <v>4.62</v>
      </c>
      <c r="J39" s="396"/>
      <c r="K39" s="396"/>
      <c r="L39" s="396"/>
      <c r="M39" s="544"/>
      <c r="N39" s="544"/>
      <c r="O39" s="544"/>
      <c r="P39" s="544"/>
      <c r="Q39" s="544"/>
      <c r="R39" s="544"/>
      <c r="S39" s="544"/>
      <c r="T39" s="545"/>
      <c r="U39" s="496"/>
      <c r="V39" s="496">
        <v>0</v>
      </c>
      <c r="W39" s="496">
        <v>0</v>
      </c>
      <c r="X39" s="546">
        <v>0.08</v>
      </c>
      <c r="Y39" s="555">
        <v>0</v>
      </c>
      <c r="Z39" s="555">
        <v>0</v>
      </c>
      <c r="AA39" s="546">
        <v>3</v>
      </c>
      <c r="AB39" s="546">
        <v>3</v>
      </c>
      <c r="AC39" s="546">
        <v>2.5</v>
      </c>
      <c r="AD39" s="347">
        <v>2.5</v>
      </c>
      <c r="AE39" s="347">
        <v>2.5</v>
      </c>
      <c r="AF39" s="347">
        <v>2.5</v>
      </c>
      <c r="AG39" s="290"/>
      <c r="AH39" s="290"/>
      <c r="AI39" s="290"/>
      <c r="AJ39" s="290"/>
    </row>
    <row r="40" spans="1:36" ht="15.75" customHeight="1">
      <c r="A40" s="905"/>
      <c r="B40" s="543" t="s">
        <v>5</v>
      </c>
      <c r="C40" s="396">
        <v>5.8</v>
      </c>
      <c r="D40" s="396">
        <v>2.5</v>
      </c>
      <c r="E40" s="396"/>
      <c r="F40" s="396">
        <v>0.5</v>
      </c>
      <c r="G40" s="396">
        <v>1</v>
      </c>
      <c r="H40" s="396">
        <v>1.15</v>
      </c>
      <c r="I40" s="396">
        <v>4.62</v>
      </c>
      <c r="J40" s="396"/>
      <c r="K40" s="396"/>
      <c r="L40" s="396"/>
      <c r="M40" s="544"/>
      <c r="N40" s="544"/>
      <c r="O40" s="544"/>
      <c r="P40" s="544"/>
      <c r="Q40" s="544"/>
      <c r="R40" s="544"/>
      <c r="S40" s="544"/>
      <c r="T40" s="545"/>
      <c r="U40" s="496"/>
      <c r="V40" s="496">
        <v>0</v>
      </c>
      <c r="W40" s="496">
        <v>0</v>
      </c>
      <c r="X40" s="546">
        <v>0.08</v>
      </c>
      <c r="Y40" s="555">
        <v>0</v>
      </c>
      <c r="Z40" s="555">
        <v>0</v>
      </c>
      <c r="AA40" s="546">
        <v>3</v>
      </c>
      <c r="AB40" s="546">
        <v>3</v>
      </c>
      <c r="AC40" s="546">
        <v>2.5</v>
      </c>
      <c r="AD40" s="347">
        <v>2.5</v>
      </c>
      <c r="AE40" s="347">
        <v>2.5</v>
      </c>
      <c r="AF40" s="347">
        <v>2.5</v>
      </c>
      <c r="AG40" s="290"/>
      <c r="AH40" s="290"/>
      <c r="AI40" s="290"/>
      <c r="AJ40" s="290"/>
    </row>
    <row r="41" spans="1:36" ht="15.75" customHeight="1">
      <c r="A41" s="905"/>
      <c r="B41" s="543" t="s">
        <v>111</v>
      </c>
      <c r="C41" s="547">
        <v>4040</v>
      </c>
      <c r="D41" s="547">
        <v>1156</v>
      </c>
      <c r="E41" s="547"/>
      <c r="F41" s="547">
        <v>400</v>
      </c>
      <c r="G41" s="547">
        <v>560</v>
      </c>
      <c r="H41" s="547">
        <v>530.8</v>
      </c>
      <c r="I41" s="547">
        <v>1900</v>
      </c>
      <c r="J41" s="547"/>
      <c r="K41" s="548"/>
      <c r="L41" s="548"/>
      <c r="M41" s="549"/>
      <c r="N41" s="549"/>
      <c r="O41" s="549"/>
      <c r="P41" s="549"/>
      <c r="Q41" s="544"/>
      <c r="R41" s="544"/>
      <c r="S41" s="544"/>
      <c r="T41" s="545"/>
      <c r="U41" s="496"/>
      <c r="V41" s="496">
        <v>0</v>
      </c>
      <c r="W41" s="496">
        <v>0</v>
      </c>
      <c r="X41" s="546">
        <v>30</v>
      </c>
      <c r="Y41" s="555">
        <v>0</v>
      </c>
      <c r="Z41" s="555">
        <v>0</v>
      </c>
      <c r="AA41" s="546">
        <v>900</v>
      </c>
      <c r="AB41" s="546">
        <v>900</v>
      </c>
      <c r="AC41" s="546">
        <v>715</v>
      </c>
      <c r="AD41" s="347">
        <v>440</v>
      </c>
      <c r="AE41" s="347">
        <v>440</v>
      </c>
      <c r="AF41" s="347">
        <v>440</v>
      </c>
      <c r="AG41" s="290"/>
      <c r="AH41" s="290"/>
      <c r="AI41" s="290"/>
      <c r="AJ41" s="290"/>
    </row>
    <row r="42" spans="1:36" ht="15.75" customHeight="1">
      <c r="A42" s="905"/>
      <c r="B42" s="543" t="s">
        <v>63</v>
      </c>
      <c r="C42" s="501">
        <f>SUM(C41/C40)</f>
        <v>696.551724137931</v>
      </c>
      <c r="D42" s="501">
        <f aca="true" t="shared" si="17" ref="D42:M42">SUM(D41/D40)</f>
        <v>462.4</v>
      </c>
      <c r="E42" s="501" t="e">
        <f t="shared" si="17"/>
        <v>#DIV/0!</v>
      </c>
      <c r="F42" s="501">
        <f t="shared" si="17"/>
        <v>800</v>
      </c>
      <c r="G42" s="501">
        <f t="shared" si="17"/>
        <v>560</v>
      </c>
      <c r="H42" s="501">
        <f t="shared" si="17"/>
        <v>461.5652173913043</v>
      </c>
      <c r="I42" s="501">
        <f t="shared" si="17"/>
        <v>411.2554112554112</v>
      </c>
      <c r="J42" s="501" t="e">
        <f t="shared" si="17"/>
        <v>#DIV/0!</v>
      </c>
      <c r="K42" s="501" t="e">
        <f t="shared" si="17"/>
        <v>#DIV/0!</v>
      </c>
      <c r="L42" s="501" t="e">
        <f t="shared" si="17"/>
        <v>#DIV/0!</v>
      </c>
      <c r="M42" s="501" t="e">
        <f t="shared" si="17"/>
        <v>#DIV/0!</v>
      </c>
      <c r="N42" s="501"/>
      <c r="O42" s="501"/>
      <c r="P42" s="501"/>
      <c r="Q42" s="545"/>
      <c r="R42" s="545"/>
      <c r="S42" s="545"/>
      <c r="T42" s="545"/>
      <c r="U42" s="496"/>
      <c r="V42" s="496">
        <v>0</v>
      </c>
      <c r="W42" s="496">
        <v>0</v>
      </c>
      <c r="X42" s="545">
        <f>SUM(X41/X40)</f>
        <v>375</v>
      </c>
      <c r="Y42" s="555">
        <v>0</v>
      </c>
      <c r="Z42" s="555">
        <v>0</v>
      </c>
      <c r="AA42" s="545">
        <f aca="true" t="shared" si="18" ref="AA42:AF42">SUM(AA41/AA40)</f>
        <v>300</v>
      </c>
      <c r="AB42" s="545">
        <f t="shared" si="18"/>
        <v>300</v>
      </c>
      <c r="AC42" s="545">
        <f t="shared" si="18"/>
        <v>286</v>
      </c>
      <c r="AD42" s="545">
        <f t="shared" si="18"/>
        <v>176</v>
      </c>
      <c r="AE42" s="397">
        <f t="shared" si="18"/>
        <v>176</v>
      </c>
      <c r="AF42" s="397">
        <f t="shared" si="18"/>
        <v>176</v>
      </c>
      <c r="AG42" s="290"/>
      <c r="AH42" s="290"/>
      <c r="AI42" s="290"/>
      <c r="AJ42" s="290"/>
    </row>
    <row r="43" spans="1:36" ht="15.75" customHeight="1">
      <c r="A43" s="906"/>
      <c r="B43" s="543" t="s">
        <v>9</v>
      </c>
      <c r="C43" s="398">
        <v>6</v>
      </c>
      <c r="D43" s="398">
        <v>2</v>
      </c>
      <c r="E43" s="398"/>
      <c r="F43" s="398">
        <v>3</v>
      </c>
      <c r="G43" s="548">
        <v>1</v>
      </c>
      <c r="H43" s="548">
        <v>2</v>
      </c>
      <c r="I43" s="548">
        <v>21</v>
      </c>
      <c r="J43" s="548"/>
      <c r="K43" s="548"/>
      <c r="L43" s="548"/>
      <c r="M43" s="549"/>
      <c r="N43" s="549"/>
      <c r="O43" s="549"/>
      <c r="P43" s="549"/>
      <c r="Q43" s="544"/>
      <c r="R43" s="544"/>
      <c r="S43" s="544"/>
      <c r="T43" s="545"/>
      <c r="U43" s="496"/>
      <c r="V43" s="496">
        <v>0</v>
      </c>
      <c r="W43" s="496">
        <v>0</v>
      </c>
      <c r="X43" s="553">
        <v>1</v>
      </c>
      <c r="Y43" s="555">
        <v>0</v>
      </c>
      <c r="Z43" s="555">
        <v>0</v>
      </c>
      <c r="AA43" s="500">
        <v>4</v>
      </c>
      <c r="AB43" s="500">
        <v>4</v>
      </c>
      <c r="AC43" s="500">
        <v>5</v>
      </c>
      <c r="AD43" s="354">
        <v>5</v>
      </c>
      <c r="AE43" s="354">
        <v>5</v>
      </c>
      <c r="AF43" s="354">
        <v>5</v>
      </c>
      <c r="AG43" s="290"/>
      <c r="AH43" s="290"/>
      <c r="AI43" s="290"/>
      <c r="AJ43" s="290"/>
    </row>
    <row r="44" spans="1:36" ht="15.75" customHeight="1">
      <c r="A44" s="864" t="s">
        <v>174</v>
      </c>
      <c r="B44" s="543" t="s">
        <v>3</v>
      </c>
      <c r="C44" s="396">
        <v>92.55</v>
      </c>
      <c r="D44" s="396">
        <v>103.7</v>
      </c>
      <c r="E44" s="396">
        <v>105.42</v>
      </c>
      <c r="F44" s="396">
        <v>73.84</v>
      </c>
      <c r="G44" s="396">
        <v>42.75</v>
      </c>
      <c r="H44" s="396">
        <v>28.85</v>
      </c>
      <c r="I44" s="396">
        <v>22.5</v>
      </c>
      <c r="J44" s="396">
        <v>11</v>
      </c>
      <c r="K44" s="396">
        <v>20</v>
      </c>
      <c r="L44" s="396"/>
      <c r="M44" s="544">
        <v>28</v>
      </c>
      <c r="N44" s="544"/>
      <c r="O44" s="544"/>
      <c r="P44" s="544"/>
      <c r="Q44" s="544"/>
      <c r="R44" s="544"/>
      <c r="S44" s="544"/>
      <c r="T44" s="545"/>
      <c r="U44" s="553">
        <v>23.75</v>
      </c>
      <c r="V44" s="553">
        <v>13</v>
      </c>
      <c r="W44" s="553">
        <v>10</v>
      </c>
      <c r="X44" s="555">
        <v>0</v>
      </c>
      <c r="Y44" s="546">
        <v>4</v>
      </c>
      <c r="Z44" s="555">
        <v>0</v>
      </c>
      <c r="AA44" s="546">
        <v>8.36</v>
      </c>
      <c r="AB44" s="546">
        <v>18</v>
      </c>
      <c r="AC44" s="555">
        <v>0</v>
      </c>
      <c r="AD44" s="555">
        <v>0</v>
      </c>
      <c r="AE44" s="347">
        <v>9</v>
      </c>
      <c r="AF44" s="347">
        <v>26</v>
      </c>
      <c r="AG44" s="290"/>
      <c r="AH44" s="290"/>
      <c r="AI44" s="290"/>
      <c r="AJ44" s="290"/>
    </row>
    <row r="45" spans="1:36" ht="15.75" customHeight="1">
      <c r="A45" s="865"/>
      <c r="B45" s="543" t="s">
        <v>5</v>
      </c>
      <c r="C45" s="396">
        <v>70.55</v>
      </c>
      <c r="D45" s="396">
        <v>102.15</v>
      </c>
      <c r="E45" s="396">
        <v>103.25</v>
      </c>
      <c r="F45" s="396">
        <v>69.84</v>
      </c>
      <c r="G45" s="396">
        <v>40.75</v>
      </c>
      <c r="H45" s="396">
        <v>25.85</v>
      </c>
      <c r="I45" s="396">
        <v>22.5</v>
      </c>
      <c r="J45" s="396">
        <v>4</v>
      </c>
      <c r="K45" s="396">
        <v>20</v>
      </c>
      <c r="L45" s="396"/>
      <c r="M45" s="544">
        <v>28</v>
      </c>
      <c r="N45" s="544"/>
      <c r="O45" s="544"/>
      <c r="P45" s="544"/>
      <c r="Q45" s="544"/>
      <c r="R45" s="544"/>
      <c r="S45" s="544"/>
      <c r="T45" s="545"/>
      <c r="U45" s="553">
        <v>23.75</v>
      </c>
      <c r="V45" s="553">
        <v>6.5</v>
      </c>
      <c r="W45" s="553">
        <v>8.3</v>
      </c>
      <c r="X45" s="555">
        <v>0</v>
      </c>
      <c r="Y45" s="546">
        <v>4</v>
      </c>
      <c r="Z45" s="555">
        <v>0</v>
      </c>
      <c r="AA45" s="546">
        <v>8.36</v>
      </c>
      <c r="AB45" s="546">
        <v>18</v>
      </c>
      <c r="AC45" s="555">
        <v>0</v>
      </c>
      <c r="AD45" s="555">
        <v>0</v>
      </c>
      <c r="AE45" s="347">
        <v>9</v>
      </c>
      <c r="AF45" s="347">
        <v>26</v>
      </c>
      <c r="AG45" s="290"/>
      <c r="AH45" s="290"/>
      <c r="AI45" s="290"/>
      <c r="AJ45" s="290"/>
    </row>
    <row r="46" spans="1:36" ht="15.75" customHeight="1">
      <c r="A46" s="865"/>
      <c r="B46" s="543" t="s">
        <v>67</v>
      </c>
      <c r="C46" s="547">
        <v>22355.2</v>
      </c>
      <c r="D46" s="547">
        <v>39481.8</v>
      </c>
      <c r="E46" s="547">
        <v>27162</v>
      </c>
      <c r="F46" s="547">
        <v>17268</v>
      </c>
      <c r="G46" s="547">
        <v>10317.4</v>
      </c>
      <c r="H46" s="547">
        <v>4327.4</v>
      </c>
      <c r="I46" s="547">
        <v>9200</v>
      </c>
      <c r="J46" s="547">
        <v>1200</v>
      </c>
      <c r="K46" s="548">
        <v>5850</v>
      </c>
      <c r="L46" s="548"/>
      <c r="M46" s="549">
        <v>7913</v>
      </c>
      <c r="N46" s="549"/>
      <c r="O46" s="549"/>
      <c r="P46" s="549"/>
      <c r="Q46" s="544"/>
      <c r="R46" s="544"/>
      <c r="S46" s="544"/>
      <c r="T46" s="545"/>
      <c r="U46" s="556">
        <v>6964.45</v>
      </c>
      <c r="V46" s="556">
        <v>730.8</v>
      </c>
      <c r="W46" s="556">
        <v>2887.5</v>
      </c>
      <c r="X46" s="555">
        <v>0</v>
      </c>
      <c r="Y46" s="546">
        <v>1400</v>
      </c>
      <c r="Z46" s="555">
        <v>0</v>
      </c>
      <c r="AA46" s="546">
        <v>2675</v>
      </c>
      <c r="AB46" s="546">
        <v>5742</v>
      </c>
      <c r="AC46" s="555">
        <v>0</v>
      </c>
      <c r="AD46" s="555">
        <v>0</v>
      </c>
      <c r="AE46" s="347">
        <v>4056</v>
      </c>
      <c r="AF46" s="347">
        <v>10920.87</v>
      </c>
      <c r="AG46" s="290"/>
      <c r="AH46" s="290"/>
      <c r="AI46" s="290"/>
      <c r="AJ46" s="290"/>
    </row>
    <row r="47" spans="1:36" ht="15.75" customHeight="1">
      <c r="A47" s="865"/>
      <c r="B47" s="543" t="s">
        <v>63</v>
      </c>
      <c r="C47" s="501">
        <f>SUM(C46/C45)</f>
        <v>316.87030474840543</v>
      </c>
      <c r="D47" s="501">
        <f aca="true" t="shared" si="19" ref="D47:N47">SUM(D46/D45)</f>
        <v>386.50807635829665</v>
      </c>
      <c r="E47" s="501">
        <f t="shared" si="19"/>
        <v>263.07021791767556</v>
      </c>
      <c r="F47" s="501">
        <f t="shared" si="19"/>
        <v>247.2508591065292</v>
      </c>
      <c r="G47" s="501">
        <f t="shared" si="19"/>
        <v>253.1877300613497</v>
      </c>
      <c r="H47" s="501">
        <f t="shared" si="19"/>
        <v>167.40425531914892</v>
      </c>
      <c r="I47" s="501">
        <f t="shared" si="19"/>
        <v>408.8888888888889</v>
      </c>
      <c r="J47" s="501">
        <f t="shared" si="19"/>
        <v>300</v>
      </c>
      <c r="K47" s="501">
        <f t="shared" si="19"/>
        <v>292.5</v>
      </c>
      <c r="L47" s="501" t="e">
        <f t="shared" si="19"/>
        <v>#DIV/0!</v>
      </c>
      <c r="M47" s="501">
        <f t="shared" si="19"/>
        <v>282.60714285714283</v>
      </c>
      <c r="N47" s="501" t="e">
        <f t="shared" si="19"/>
        <v>#DIV/0!</v>
      </c>
      <c r="O47" s="501"/>
      <c r="P47" s="501"/>
      <c r="Q47" s="545"/>
      <c r="R47" s="545"/>
      <c r="S47" s="545"/>
      <c r="T47" s="545"/>
      <c r="U47" s="545">
        <f>SUM(U46/U45)</f>
        <v>293.24</v>
      </c>
      <c r="V47" s="545">
        <f>SUM(V46/V45)</f>
        <v>112.43076923076923</v>
      </c>
      <c r="W47" s="545">
        <f>SUM(W46/W45)</f>
        <v>347.8915662650602</v>
      </c>
      <c r="X47" s="555">
        <v>0</v>
      </c>
      <c r="Y47" s="545">
        <f>SUM(Y46/Y45)</f>
        <v>350</v>
      </c>
      <c r="Z47" s="555">
        <v>0</v>
      </c>
      <c r="AA47" s="545">
        <f>SUM(AA46/AA45)</f>
        <v>319.97607655502395</v>
      </c>
      <c r="AB47" s="545">
        <f>SUM(AB46/AB45)</f>
        <v>319</v>
      </c>
      <c r="AC47" s="555">
        <v>0</v>
      </c>
      <c r="AD47" s="555">
        <v>0</v>
      </c>
      <c r="AE47" s="545">
        <f>SUM(AE46/AE45)</f>
        <v>450.6666666666667</v>
      </c>
      <c r="AF47" s="545">
        <f>SUM(AF46/AF45)</f>
        <v>420.03346153846155</v>
      </c>
      <c r="AG47" s="290"/>
      <c r="AH47" s="290"/>
      <c r="AI47" s="290"/>
      <c r="AJ47" s="290"/>
    </row>
    <row r="48" spans="1:36" ht="15.75" customHeight="1">
      <c r="A48" s="866"/>
      <c r="B48" s="543" t="s">
        <v>9</v>
      </c>
      <c r="C48" s="398">
        <v>58</v>
      </c>
      <c r="D48" s="398">
        <v>47</v>
      </c>
      <c r="E48" s="398">
        <v>60</v>
      </c>
      <c r="F48" s="398">
        <v>41</v>
      </c>
      <c r="G48" s="548">
        <v>23</v>
      </c>
      <c r="H48" s="548">
        <v>24</v>
      </c>
      <c r="I48" s="548">
        <v>28</v>
      </c>
      <c r="J48" s="548">
        <v>1</v>
      </c>
      <c r="K48" s="548">
        <v>1</v>
      </c>
      <c r="L48" s="548"/>
      <c r="M48" s="549">
        <v>17</v>
      </c>
      <c r="N48" s="549"/>
      <c r="O48" s="549"/>
      <c r="P48" s="549"/>
      <c r="Q48" s="544"/>
      <c r="R48" s="544"/>
      <c r="S48" s="544"/>
      <c r="T48" s="545"/>
      <c r="U48" s="553">
        <v>15</v>
      </c>
      <c r="V48" s="553">
        <v>4</v>
      </c>
      <c r="W48" s="553">
        <v>16</v>
      </c>
      <c r="X48" s="555">
        <v>0</v>
      </c>
      <c r="Y48" s="552">
        <v>8</v>
      </c>
      <c r="Z48" s="555">
        <v>0</v>
      </c>
      <c r="AA48" s="500">
        <v>7</v>
      </c>
      <c r="AB48" s="500">
        <v>20</v>
      </c>
      <c r="AC48" s="555">
        <v>0</v>
      </c>
      <c r="AD48" s="555">
        <v>0</v>
      </c>
      <c r="AE48" s="354">
        <v>11</v>
      </c>
      <c r="AF48" s="354">
        <v>28</v>
      </c>
      <c r="AG48" s="290"/>
      <c r="AH48" s="290"/>
      <c r="AI48" s="290"/>
      <c r="AJ48" s="290"/>
    </row>
    <row r="49" spans="1:36" s="52" customFormat="1" ht="15.75" customHeight="1">
      <c r="A49" s="904" t="s">
        <v>23</v>
      </c>
      <c r="B49" s="557" t="s">
        <v>3</v>
      </c>
      <c r="C49" s="558">
        <v>79.75</v>
      </c>
      <c r="D49" s="559">
        <v>59.75</v>
      </c>
      <c r="E49" s="558">
        <v>110.75</v>
      </c>
      <c r="F49" s="558">
        <v>59.95</v>
      </c>
      <c r="G49" s="558">
        <v>115</v>
      </c>
      <c r="H49" s="558">
        <v>184.5</v>
      </c>
      <c r="I49" s="558">
        <v>133.93</v>
      </c>
      <c r="J49" s="558">
        <v>175</v>
      </c>
      <c r="K49" s="558">
        <v>99</v>
      </c>
      <c r="L49" s="558">
        <v>130</v>
      </c>
      <c r="M49" s="546">
        <v>314.15</v>
      </c>
      <c r="N49" s="546">
        <v>580.21</v>
      </c>
      <c r="O49" s="546">
        <v>254.56</v>
      </c>
      <c r="P49" s="546">
        <v>369.27</v>
      </c>
      <c r="Q49" s="546">
        <v>354.5</v>
      </c>
      <c r="R49" s="546">
        <v>379.31</v>
      </c>
      <c r="S49" s="546">
        <v>312.7</v>
      </c>
      <c r="T49" s="560">
        <v>240</v>
      </c>
      <c r="U49" s="546">
        <v>211.12</v>
      </c>
      <c r="V49" s="546">
        <v>437.5</v>
      </c>
      <c r="W49" s="546">
        <v>161.91</v>
      </c>
      <c r="X49" s="546">
        <v>206.92</v>
      </c>
      <c r="Y49" s="546">
        <v>212.82</v>
      </c>
      <c r="Z49" s="546">
        <v>148.15</v>
      </c>
      <c r="AA49" s="546">
        <v>142.25</v>
      </c>
      <c r="AB49" s="546">
        <v>89</v>
      </c>
      <c r="AC49" s="546">
        <v>95.49</v>
      </c>
      <c r="AD49" s="347">
        <v>154.98</v>
      </c>
      <c r="AE49" s="347">
        <v>138.35</v>
      </c>
      <c r="AF49" s="347">
        <v>150.26</v>
      </c>
      <c r="AG49" s="290"/>
      <c r="AH49" s="290"/>
      <c r="AI49" s="290"/>
      <c r="AJ49" s="290"/>
    </row>
    <row r="50" spans="1:36" ht="15.75" customHeight="1">
      <c r="A50" s="905"/>
      <c r="B50" s="543" t="s">
        <v>5</v>
      </c>
      <c r="C50" s="396">
        <v>79.75</v>
      </c>
      <c r="D50" s="554">
        <v>59.75</v>
      </c>
      <c r="E50" s="396">
        <v>99.05</v>
      </c>
      <c r="F50" s="396">
        <v>59.95</v>
      </c>
      <c r="G50" s="396">
        <v>110</v>
      </c>
      <c r="H50" s="396">
        <v>167.5</v>
      </c>
      <c r="I50" s="396">
        <v>132.93</v>
      </c>
      <c r="J50" s="396">
        <v>145</v>
      </c>
      <c r="K50" s="396">
        <v>96</v>
      </c>
      <c r="L50" s="396">
        <v>130</v>
      </c>
      <c r="M50" s="544">
        <v>314.15</v>
      </c>
      <c r="N50" s="544">
        <v>395.79</v>
      </c>
      <c r="O50" s="544">
        <v>222.26</v>
      </c>
      <c r="P50" s="544">
        <v>290</v>
      </c>
      <c r="Q50" s="544">
        <v>334</v>
      </c>
      <c r="R50" s="544">
        <v>379</v>
      </c>
      <c r="S50" s="544">
        <v>312.7</v>
      </c>
      <c r="T50" s="545">
        <v>240</v>
      </c>
      <c r="U50" s="546">
        <v>211.12</v>
      </c>
      <c r="V50" s="546">
        <v>157.66</v>
      </c>
      <c r="W50" s="546">
        <v>103.31</v>
      </c>
      <c r="X50" s="546">
        <v>172.72</v>
      </c>
      <c r="Y50" s="546">
        <v>212.82</v>
      </c>
      <c r="Z50" s="546">
        <v>15.05</v>
      </c>
      <c r="AA50" s="546">
        <v>142.25</v>
      </c>
      <c r="AB50" s="546">
        <v>87.05</v>
      </c>
      <c r="AC50" s="546">
        <v>53.39</v>
      </c>
      <c r="AD50" s="347">
        <v>118.27</v>
      </c>
      <c r="AE50" s="347">
        <v>138.35</v>
      </c>
      <c r="AF50" s="347">
        <v>143.96</v>
      </c>
      <c r="AG50" s="290"/>
      <c r="AH50" s="290"/>
      <c r="AI50" s="290"/>
      <c r="AJ50" s="290"/>
    </row>
    <row r="51" spans="1:36" ht="15.75" customHeight="1">
      <c r="A51" s="905"/>
      <c r="B51" s="543" t="s">
        <v>67</v>
      </c>
      <c r="C51" s="547">
        <v>12760</v>
      </c>
      <c r="D51" s="547">
        <v>31906.4</v>
      </c>
      <c r="E51" s="547">
        <v>46375</v>
      </c>
      <c r="F51" s="547">
        <v>25653</v>
      </c>
      <c r="G51" s="547">
        <v>33000</v>
      </c>
      <c r="H51" s="547">
        <v>65419.8</v>
      </c>
      <c r="I51" s="547">
        <v>34140</v>
      </c>
      <c r="J51" s="547">
        <v>43500</v>
      </c>
      <c r="K51" s="548">
        <v>27520</v>
      </c>
      <c r="L51" s="548">
        <v>45000</v>
      </c>
      <c r="M51" s="549">
        <v>132208</v>
      </c>
      <c r="N51" s="549">
        <v>117404</v>
      </c>
      <c r="O51" s="549">
        <v>100897</v>
      </c>
      <c r="P51" s="549">
        <v>101589</v>
      </c>
      <c r="Q51" s="544">
        <v>102872</v>
      </c>
      <c r="R51" s="544">
        <v>128206</v>
      </c>
      <c r="S51" s="544">
        <v>109132</v>
      </c>
      <c r="T51" s="545">
        <v>31295.39</v>
      </c>
      <c r="U51" s="546">
        <v>144452.53</v>
      </c>
      <c r="V51" s="546">
        <v>84361.44</v>
      </c>
      <c r="W51" s="546">
        <v>50387.13</v>
      </c>
      <c r="X51" s="546">
        <v>222477.5</v>
      </c>
      <c r="Y51" s="546">
        <v>85083</v>
      </c>
      <c r="Z51" s="546">
        <v>3098.92</v>
      </c>
      <c r="AA51" s="546">
        <v>73871.84</v>
      </c>
      <c r="AB51" s="546">
        <v>73187.2</v>
      </c>
      <c r="AC51" s="546">
        <v>11537</v>
      </c>
      <c r="AD51" s="347">
        <v>56146.57</v>
      </c>
      <c r="AE51" s="347">
        <v>65571.93</v>
      </c>
      <c r="AF51" s="347">
        <v>61160.43</v>
      </c>
      <c r="AG51" s="290"/>
      <c r="AH51" s="290"/>
      <c r="AI51" s="290"/>
      <c r="AJ51" s="290"/>
    </row>
    <row r="52" spans="1:36" ht="15.75" customHeight="1">
      <c r="A52" s="905"/>
      <c r="B52" s="543" t="s">
        <v>63</v>
      </c>
      <c r="C52" s="501">
        <f>SUM(C51/C50)</f>
        <v>160</v>
      </c>
      <c r="D52" s="501">
        <f aca="true" t="shared" si="20" ref="D52:X52">SUM(D51/D50)</f>
        <v>533.9983263598326</v>
      </c>
      <c r="E52" s="501">
        <f t="shared" si="20"/>
        <v>468.19787985865725</v>
      </c>
      <c r="F52" s="501">
        <f t="shared" si="20"/>
        <v>427.90658882402</v>
      </c>
      <c r="G52" s="501">
        <f t="shared" si="20"/>
        <v>300</v>
      </c>
      <c r="H52" s="501">
        <f t="shared" si="20"/>
        <v>390.56597014925376</v>
      </c>
      <c r="I52" s="501">
        <f t="shared" si="20"/>
        <v>256.8269013766644</v>
      </c>
      <c r="J52" s="501">
        <f t="shared" si="20"/>
        <v>300</v>
      </c>
      <c r="K52" s="501">
        <f t="shared" si="20"/>
        <v>286.6666666666667</v>
      </c>
      <c r="L52" s="501">
        <f t="shared" si="20"/>
        <v>346.15384615384613</v>
      </c>
      <c r="M52" s="501">
        <f t="shared" si="20"/>
        <v>420.843546076715</v>
      </c>
      <c r="N52" s="501">
        <f t="shared" si="20"/>
        <v>296.6320523509942</v>
      </c>
      <c r="O52" s="501">
        <f t="shared" si="20"/>
        <v>453.9593269144246</v>
      </c>
      <c r="P52" s="501">
        <f t="shared" si="20"/>
        <v>350.30689655172415</v>
      </c>
      <c r="Q52" s="545">
        <f t="shared" si="20"/>
        <v>308</v>
      </c>
      <c r="R52" s="545">
        <f t="shared" si="20"/>
        <v>338.27440633245385</v>
      </c>
      <c r="S52" s="545">
        <f t="shared" si="20"/>
        <v>348.9990406140071</v>
      </c>
      <c r="T52" s="545">
        <f t="shared" si="20"/>
        <v>130.39745833333333</v>
      </c>
      <c r="U52" s="545">
        <f t="shared" si="20"/>
        <v>684.2200170519136</v>
      </c>
      <c r="V52" s="545">
        <f t="shared" si="20"/>
        <v>535.0846124571864</v>
      </c>
      <c r="W52" s="545">
        <f t="shared" si="20"/>
        <v>487.72751911721997</v>
      </c>
      <c r="X52" s="545">
        <f t="shared" si="20"/>
        <v>1288.0818666049097</v>
      </c>
      <c r="Y52" s="545">
        <f aca="true" t="shared" si="21" ref="Y52:AD52">SUM(Y51/Y50)</f>
        <v>399.78855370735835</v>
      </c>
      <c r="Z52" s="545">
        <f t="shared" si="21"/>
        <v>205.90830564784054</v>
      </c>
      <c r="AA52" s="545">
        <f t="shared" si="21"/>
        <v>519.3099472759227</v>
      </c>
      <c r="AB52" s="545">
        <f t="shared" si="21"/>
        <v>840.7489948305572</v>
      </c>
      <c r="AC52" s="545">
        <f t="shared" si="21"/>
        <v>216.08915527252293</v>
      </c>
      <c r="AD52" s="545">
        <f t="shared" si="21"/>
        <v>474.7321383275556</v>
      </c>
      <c r="AE52" s="545">
        <f>SUM(AE51/AE50)</f>
        <v>473.9568485724611</v>
      </c>
      <c r="AF52" s="545">
        <f>SUM(AF51/AF50)</f>
        <v>424.84322033898303</v>
      </c>
      <c r="AG52" s="290"/>
      <c r="AH52" s="290"/>
      <c r="AI52" s="290"/>
      <c r="AJ52" s="290"/>
    </row>
    <row r="53" spans="1:36" ht="15.75" customHeight="1">
      <c r="A53" s="906"/>
      <c r="B53" s="543" t="s">
        <v>9</v>
      </c>
      <c r="C53" s="398">
        <v>26</v>
      </c>
      <c r="D53" s="398">
        <v>60</v>
      </c>
      <c r="E53" s="398">
        <v>69</v>
      </c>
      <c r="F53" s="398">
        <v>34</v>
      </c>
      <c r="G53" s="548">
        <v>48</v>
      </c>
      <c r="H53" s="548">
        <v>104</v>
      </c>
      <c r="I53" s="548">
        <v>56</v>
      </c>
      <c r="J53" s="548">
        <v>74</v>
      </c>
      <c r="K53" s="548">
        <v>30</v>
      </c>
      <c r="L53" s="548">
        <v>56</v>
      </c>
      <c r="M53" s="549">
        <v>125</v>
      </c>
      <c r="N53" s="549">
        <v>227</v>
      </c>
      <c r="O53" s="549">
        <v>52</v>
      </c>
      <c r="P53" s="549">
        <v>144</v>
      </c>
      <c r="Q53" s="550">
        <v>70</v>
      </c>
      <c r="R53" s="550">
        <v>120</v>
      </c>
      <c r="S53" s="550">
        <v>41</v>
      </c>
      <c r="T53" s="500">
        <v>22</v>
      </c>
      <c r="U53" s="552">
        <v>57</v>
      </c>
      <c r="V53" s="552">
        <v>96</v>
      </c>
      <c r="W53" s="552">
        <v>64</v>
      </c>
      <c r="X53" s="552">
        <v>77</v>
      </c>
      <c r="Y53" s="553">
        <v>64</v>
      </c>
      <c r="Z53" s="553">
        <v>60</v>
      </c>
      <c r="AA53" s="500">
        <v>70</v>
      </c>
      <c r="AB53" s="500">
        <v>30</v>
      </c>
      <c r="AC53" s="500">
        <v>49</v>
      </c>
      <c r="AD53" s="354">
        <v>61</v>
      </c>
      <c r="AE53" s="354">
        <v>61</v>
      </c>
      <c r="AF53" s="354">
        <v>73</v>
      </c>
      <c r="AG53" s="290"/>
      <c r="AH53" s="290"/>
      <c r="AI53" s="290"/>
      <c r="AJ53" s="290"/>
    </row>
    <row r="54" spans="1:36" ht="15.75" customHeight="1">
      <c r="A54" s="904" t="s">
        <v>40</v>
      </c>
      <c r="B54" s="543" t="s">
        <v>3</v>
      </c>
      <c r="C54" s="542"/>
      <c r="D54" s="542"/>
      <c r="E54" s="542"/>
      <c r="F54" s="542"/>
      <c r="G54" s="542"/>
      <c r="H54" s="542">
        <v>2.5</v>
      </c>
      <c r="I54" s="542"/>
      <c r="J54" s="542"/>
      <c r="K54" s="542"/>
      <c r="L54" s="542"/>
      <c r="M54" s="544"/>
      <c r="N54" s="544"/>
      <c r="O54" s="544"/>
      <c r="P54" s="544"/>
      <c r="Q54" s="544"/>
      <c r="R54" s="544"/>
      <c r="S54" s="544"/>
      <c r="T54" s="545"/>
      <c r="U54" s="496"/>
      <c r="V54" s="496">
        <v>0</v>
      </c>
      <c r="W54" s="496">
        <v>0</v>
      </c>
      <c r="X54" s="496">
        <v>0</v>
      </c>
      <c r="Y54" s="496">
        <v>0</v>
      </c>
      <c r="Z54" s="496">
        <v>0</v>
      </c>
      <c r="AA54" s="496">
        <v>0</v>
      </c>
      <c r="AB54" s="496">
        <v>0</v>
      </c>
      <c r="AC54" s="496">
        <v>0</v>
      </c>
      <c r="AD54" s="496">
        <v>0</v>
      </c>
      <c r="AE54" s="347">
        <v>1</v>
      </c>
      <c r="AF54" s="347">
        <v>5.5</v>
      </c>
      <c r="AG54" s="290"/>
      <c r="AH54" s="290"/>
      <c r="AI54" s="290"/>
      <c r="AJ54" s="290"/>
    </row>
    <row r="55" spans="1:36" ht="15.75" customHeight="1">
      <c r="A55" s="905"/>
      <c r="B55" s="543" t="s">
        <v>5</v>
      </c>
      <c r="C55" s="542"/>
      <c r="D55" s="542"/>
      <c r="E55" s="542"/>
      <c r="F55" s="542"/>
      <c r="G55" s="542"/>
      <c r="H55" s="542">
        <v>2.5</v>
      </c>
      <c r="I55" s="542"/>
      <c r="J55" s="542"/>
      <c r="K55" s="542"/>
      <c r="L55" s="542"/>
      <c r="M55" s="544"/>
      <c r="N55" s="544"/>
      <c r="O55" s="544"/>
      <c r="P55" s="544"/>
      <c r="Q55" s="544"/>
      <c r="R55" s="544"/>
      <c r="S55" s="544"/>
      <c r="T55" s="545"/>
      <c r="U55" s="496"/>
      <c r="V55" s="496">
        <v>0</v>
      </c>
      <c r="W55" s="496">
        <v>0</v>
      </c>
      <c r="X55" s="496">
        <v>0</v>
      </c>
      <c r="Y55" s="496">
        <v>0</v>
      </c>
      <c r="Z55" s="496">
        <v>0</v>
      </c>
      <c r="AA55" s="496">
        <v>0</v>
      </c>
      <c r="AB55" s="496">
        <v>0</v>
      </c>
      <c r="AC55" s="496">
        <v>0</v>
      </c>
      <c r="AD55" s="496">
        <v>0</v>
      </c>
      <c r="AE55" s="347">
        <v>1</v>
      </c>
      <c r="AF55" s="347">
        <v>5.5</v>
      </c>
      <c r="AG55" s="290"/>
      <c r="AH55" s="290"/>
      <c r="AI55" s="290"/>
      <c r="AJ55" s="290"/>
    </row>
    <row r="56" spans="1:36" ht="15.75" customHeight="1">
      <c r="A56" s="905"/>
      <c r="B56" s="543" t="s">
        <v>67</v>
      </c>
      <c r="C56" s="547"/>
      <c r="D56" s="547"/>
      <c r="E56" s="547"/>
      <c r="F56" s="547"/>
      <c r="G56" s="547"/>
      <c r="H56" s="547">
        <v>500</v>
      </c>
      <c r="I56" s="547"/>
      <c r="J56" s="547"/>
      <c r="K56" s="547"/>
      <c r="L56" s="547"/>
      <c r="M56" s="549"/>
      <c r="N56" s="549"/>
      <c r="O56" s="549"/>
      <c r="P56" s="549"/>
      <c r="Q56" s="544"/>
      <c r="R56" s="544"/>
      <c r="S56" s="544"/>
      <c r="T56" s="545"/>
      <c r="U56" s="496"/>
      <c r="V56" s="496">
        <v>0</v>
      </c>
      <c r="W56" s="496">
        <v>0</v>
      </c>
      <c r="X56" s="496">
        <v>0</v>
      </c>
      <c r="Y56" s="496">
        <v>0</v>
      </c>
      <c r="Z56" s="496">
        <v>0</v>
      </c>
      <c r="AA56" s="496">
        <v>0</v>
      </c>
      <c r="AB56" s="496">
        <v>0</v>
      </c>
      <c r="AC56" s="496">
        <v>0</v>
      </c>
      <c r="AD56" s="496">
        <v>0</v>
      </c>
      <c r="AE56" s="347">
        <v>399.96</v>
      </c>
      <c r="AF56" s="347">
        <v>2160</v>
      </c>
      <c r="AG56" s="290"/>
      <c r="AH56" s="290"/>
      <c r="AI56" s="290"/>
      <c r="AJ56" s="290"/>
    </row>
    <row r="57" spans="1:36" ht="15.75" customHeight="1">
      <c r="A57" s="905"/>
      <c r="B57" s="543" t="s">
        <v>63</v>
      </c>
      <c r="C57" s="501" t="e">
        <f>SUM(C56/C55)</f>
        <v>#DIV/0!</v>
      </c>
      <c r="D57" s="501" t="e">
        <f aca="true" t="shared" si="22" ref="D57:N57">SUM(D56/D55)</f>
        <v>#DIV/0!</v>
      </c>
      <c r="E57" s="501" t="e">
        <f t="shared" si="22"/>
        <v>#DIV/0!</v>
      </c>
      <c r="F57" s="501" t="e">
        <f t="shared" si="22"/>
        <v>#DIV/0!</v>
      </c>
      <c r="G57" s="501" t="e">
        <f t="shared" si="22"/>
        <v>#DIV/0!</v>
      </c>
      <c r="H57" s="501">
        <f t="shared" si="22"/>
        <v>200</v>
      </c>
      <c r="I57" s="501" t="e">
        <f t="shared" si="22"/>
        <v>#DIV/0!</v>
      </c>
      <c r="J57" s="501" t="e">
        <f t="shared" si="22"/>
        <v>#DIV/0!</v>
      </c>
      <c r="K57" s="501" t="e">
        <f t="shared" si="22"/>
        <v>#DIV/0!</v>
      </c>
      <c r="L57" s="501" t="e">
        <f t="shared" si="22"/>
        <v>#DIV/0!</v>
      </c>
      <c r="M57" s="501" t="e">
        <f t="shared" si="22"/>
        <v>#DIV/0!</v>
      </c>
      <c r="N57" s="501" t="e">
        <f t="shared" si="22"/>
        <v>#DIV/0!</v>
      </c>
      <c r="O57" s="501"/>
      <c r="P57" s="501"/>
      <c r="Q57" s="545"/>
      <c r="R57" s="545"/>
      <c r="S57" s="545"/>
      <c r="T57" s="545"/>
      <c r="U57" s="496"/>
      <c r="V57" s="496">
        <v>0</v>
      </c>
      <c r="W57" s="496">
        <v>0</v>
      </c>
      <c r="X57" s="496">
        <v>0</v>
      </c>
      <c r="Y57" s="496">
        <v>0</v>
      </c>
      <c r="Z57" s="496">
        <v>0</v>
      </c>
      <c r="AA57" s="496">
        <v>0</v>
      </c>
      <c r="AB57" s="496">
        <v>0</v>
      </c>
      <c r="AC57" s="496">
        <v>0</v>
      </c>
      <c r="AD57" s="496">
        <v>0</v>
      </c>
      <c r="AE57" s="545">
        <f>SUM(AE56/AE55)</f>
        <v>399.96</v>
      </c>
      <c r="AF57" s="545">
        <f>SUM(AF56/AF55)</f>
        <v>392.72727272727275</v>
      </c>
      <c r="AG57" s="290"/>
      <c r="AH57" s="290"/>
      <c r="AI57" s="290"/>
      <c r="AJ57" s="290"/>
    </row>
    <row r="58" spans="1:36" ht="15.75" customHeight="1">
      <c r="A58" s="906"/>
      <c r="B58" s="543" t="s">
        <v>9</v>
      </c>
      <c r="C58" s="542"/>
      <c r="D58" s="542"/>
      <c r="E58" s="542"/>
      <c r="F58" s="542"/>
      <c r="G58" s="542"/>
      <c r="H58" s="542">
        <v>3</v>
      </c>
      <c r="I58" s="542"/>
      <c r="J58" s="542"/>
      <c r="K58" s="542"/>
      <c r="L58" s="542"/>
      <c r="M58" s="549"/>
      <c r="N58" s="549"/>
      <c r="O58" s="549"/>
      <c r="P58" s="549"/>
      <c r="Q58" s="544"/>
      <c r="R58" s="544"/>
      <c r="S58" s="544"/>
      <c r="T58" s="545"/>
      <c r="U58" s="496"/>
      <c r="V58" s="496">
        <v>0</v>
      </c>
      <c r="W58" s="496">
        <v>0</v>
      </c>
      <c r="X58" s="496">
        <v>0</v>
      </c>
      <c r="Y58" s="496">
        <v>0</v>
      </c>
      <c r="Z58" s="496">
        <v>0</v>
      </c>
      <c r="AA58" s="496">
        <v>0</v>
      </c>
      <c r="AB58" s="496">
        <v>0</v>
      </c>
      <c r="AC58" s="496">
        <v>0</v>
      </c>
      <c r="AD58" s="496">
        <v>0</v>
      </c>
      <c r="AE58" s="354">
        <v>6</v>
      </c>
      <c r="AF58" s="354">
        <v>7</v>
      </c>
      <c r="AG58" s="290"/>
      <c r="AH58" s="290"/>
      <c r="AI58" s="290"/>
      <c r="AJ58" s="290"/>
    </row>
    <row r="59" spans="1:36" ht="14.25">
      <c r="A59" s="564" t="s">
        <v>137</v>
      </c>
      <c r="B59" s="333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6"/>
      <c r="N59" s="566"/>
      <c r="O59" s="566"/>
      <c r="P59" s="566"/>
      <c r="Q59" s="567"/>
      <c r="R59" s="567"/>
      <c r="S59" s="567"/>
      <c r="T59" s="568"/>
      <c r="U59" s="290"/>
      <c r="V59" s="290"/>
      <c r="W59" s="290"/>
      <c r="X59" s="290"/>
      <c r="Y59" s="290"/>
      <c r="Z59" s="290"/>
      <c r="AA59" s="290"/>
      <c r="AB59" s="333"/>
      <c r="AC59" s="290"/>
      <c r="AD59" s="333"/>
      <c r="AE59" s="290"/>
      <c r="AF59" s="290"/>
      <c r="AG59" s="290"/>
      <c r="AH59" s="290"/>
      <c r="AI59" s="290"/>
      <c r="AJ59" s="290"/>
    </row>
    <row r="60" spans="1:32" ht="12.75">
      <c r="A60" s="900" t="s">
        <v>286</v>
      </c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  <row r="61" spans="1:2" ht="12.75">
      <c r="A61" s="830"/>
      <c r="B61" s="830"/>
    </row>
    <row r="64" ht="12.75" hidden="1"/>
    <row r="65" ht="12.75" hidden="1"/>
    <row r="66" spans="2:20" ht="15.75" hidden="1" thickBot="1">
      <c r="B66" s="73" t="s">
        <v>111</v>
      </c>
      <c r="C66" s="74" t="s">
        <v>51</v>
      </c>
      <c r="D66" s="74" t="s">
        <v>52</v>
      </c>
      <c r="E66" s="74" t="s">
        <v>31</v>
      </c>
      <c r="F66" s="74" t="s">
        <v>32</v>
      </c>
      <c r="G66" s="74" t="s">
        <v>33</v>
      </c>
      <c r="H66" s="74" t="s">
        <v>34</v>
      </c>
      <c r="I66" s="74" t="s">
        <v>35</v>
      </c>
      <c r="J66" s="74" t="s">
        <v>36</v>
      </c>
      <c r="K66" s="74" t="s">
        <v>37</v>
      </c>
      <c r="L66" s="74" t="s">
        <v>38</v>
      </c>
      <c r="M66" s="74" t="s">
        <v>42</v>
      </c>
      <c r="N66" s="74" t="s">
        <v>43</v>
      </c>
      <c r="O66" s="74" t="s">
        <v>44</v>
      </c>
      <c r="P66" s="74" t="s">
        <v>45</v>
      </c>
      <c r="Q66" s="74" t="s">
        <v>65</v>
      </c>
      <c r="R66" s="74" t="s">
        <v>47</v>
      </c>
      <c r="S66" s="74" t="s">
        <v>48</v>
      </c>
      <c r="T66" s="75" t="s">
        <v>49</v>
      </c>
    </row>
    <row r="67" spans="2:20" ht="15.75" customHeight="1" hidden="1">
      <c r="B67" s="106" t="s">
        <v>3</v>
      </c>
      <c r="C67" s="102">
        <v>431</v>
      </c>
      <c r="D67" s="102">
        <v>476.41</v>
      </c>
      <c r="E67" s="102">
        <v>703.81</v>
      </c>
      <c r="F67" s="102">
        <v>779.22</v>
      </c>
      <c r="G67" s="102">
        <v>810.43</v>
      </c>
      <c r="H67" s="102">
        <v>819.3</v>
      </c>
      <c r="I67" s="102">
        <v>892.69</v>
      </c>
      <c r="J67" s="102">
        <v>1052.3</v>
      </c>
      <c r="K67" s="102">
        <v>905.65</v>
      </c>
      <c r="L67" s="102">
        <v>918.75</v>
      </c>
      <c r="M67" s="102">
        <v>1276.6</v>
      </c>
      <c r="N67" s="102">
        <v>1712.08</v>
      </c>
      <c r="O67" s="102">
        <v>1327.43</v>
      </c>
      <c r="P67" s="102">
        <v>1223.32</v>
      </c>
      <c r="Q67" s="107">
        <v>1144.05</v>
      </c>
      <c r="R67" s="107">
        <v>1508.77</v>
      </c>
      <c r="S67" s="107">
        <v>2111.7</v>
      </c>
      <c r="T67" s="108">
        <v>2322.7</v>
      </c>
    </row>
    <row r="68" spans="2:20" ht="15.75" customHeight="1" hidden="1">
      <c r="B68" s="106" t="s">
        <v>5</v>
      </c>
      <c r="C68" s="102">
        <v>404.8</v>
      </c>
      <c r="D68" s="102">
        <v>471.11</v>
      </c>
      <c r="E68" s="102">
        <v>638.94</v>
      </c>
      <c r="F68" s="102">
        <v>769.87</v>
      </c>
      <c r="G68" s="102">
        <v>803.43</v>
      </c>
      <c r="H68" s="102">
        <v>793.8</v>
      </c>
      <c r="I68" s="102">
        <v>866.38</v>
      </c>
      <c r="J68" s="102">
        <v>979.55</v>
      </c>
      <c r="K68" s="102">
        <v>843.25</v>
      </c>
      <c r="L68" s="102">
        <v>875.65</v>
      </c>
      <c r="M68" s="102">
        <v>1241.95</v>
      </c>
      <c r="N68" s="102">
        <v>1446.58</v>
      </c>
      <c r="O68" s="102">
        <v>1184.36</v>
      </c>
      <c r="P68" s="102">
        <v>1070.25</v>
      </c>
      <c r="Q68" s="107">
        <v>1026.9</v>
      </c>
      <c r="R68" s="107">
        <v>1508.37</v>
      </c>
      <c r="S68" s="107">
        <v>2111.7</v>
      </c>
      <c r="T68" s="108">
        <v>2322.7</v>
      </c>
    </row>
    <row r="69" spans="2:20" ht="15.75" customHeight="1" hidden="1">
      <c r="B69" s="106" t="s">
        <v>67</v>
      </c>
      <c r="C69" s="102">
        <v>131201.6</v>
      </c>
      <c r="D69" s="102">
        <v>234098</v>
      </c>
      <c r="E69" s="102">
        <v>263321.2</v>
      </c>
      <c r="F69" s="102">
        <v>395836.8</v>
      </c>
      <c r="G69" s="102">
        <v>364198</v>
      </c>
      <c r="H69" s="102">
        <v>291754.2</v>
      </c>
      <c r="I69" s="102">
        <v>366795</v>
      </c>
      <c r="J69" s="102">
        <v>237558.8</v>
      </c>
      <c r="K69" s="102">
        <v>231881</v>
      </c>
      <c r="L69" s="102">
        <v>247090</v>
      </c>
      <c r="M69" s="102">
        <v>399450</v>
      </c>
      <c r="N69" s="102">
        <v>466876</v>
      </c>
      <c r="O69" s="102">
        <v>373314</v>
      </c>
      <c r="P69" s="102">
        <v>382824</v>
      </c>
      <c r="Q69" s="107">
        <v>326532</v>
      </c>
      <c r="R69" s="107">
        <v>495197.5</v>
      </c>
      <c r="S69" s="107">
        <v>696138</v>
      </c>
      <c r="T69" s="108">
        <v>896276.44</v>
      </c>
    </row>
    <row r="70" spans="2:20" ht="15.75" customHeight="1" hidden="1">
      <c r="B70" s="106" t="s">
        <v>63</v>
      </c>
      <c r="C70" s="102">
        <v>324.11462450592876</v>
      </c>
      <c r="D70" s="102">
        <v>496.90730402666037</v>
      </c>
      <c r="E70" s="102">
        <v>412.12195198297184</v>
      </c>
      <c r="F70" s="102">
        <v>514.1605725641991</v>
      </c>
      <c r="G70" s="102">
        <v>453.3039592746101</v>
      </c>
      <c r="H70" s="102">
        <v>367.5411942554799</v>
      </c>
      <c r="I70" s="102">
        <v>423.36503612733446</v>
      </c>
      <c r="J70" s="102">
        <v>242.51829921902913</v>
      </c>
      <c r="K70" s="102">
        <v>274.98487992884674</v>
      </c>
      <c r="L70" s="102">
        <v>282.1789527779364</v>
      </c>
      <c r="M70" s="102">
        <v>321.6313056081163</v>
      </c>
      <c r="N70" s="102">
        <v>322.7446805568997</v>
      </c>
      <c r="O70" s="102">
        <v>315.2031476915803</v>
      </c>
      <c r="P70" s="102">
        <v>357.6958654519972</v>
      </c>
      <c r="Q70" s="107">
        <v>317.97838153666373</v>
      </c>
      <c r="R70" s="107">
        <v>328.2997540391283</v>
      </c>
      <c r="S70" s="107">
        <v>329.65762182128145</v>
      </c>
      <c r="T70" s="108">
        <v>385.8769707667801</v>
      </c>
    </row>
    <row r="71" spans="2:20" ht="15.75" customHeight="1" hidden="1">
      <c r="B71" s="106" t="s">
        <v>9</v>
      </c>
      <c r="C71" s="102">
        <v>234</v>
      </c>
      <c r="D71" s="102">
        <v>272</v>
      </c>
      <c r="E71" s="102">
        <v>318</v>
      </c>
      <c r="F71" s="102">
        <v>324</v>
      </c>
      <c r="G71" s="102">
        <v>297</v>
      </c>
      <c r="H71" s="102">
        <v>393</v>
      </c>
      <c r="I71" s="102">
        <v>311</v>
      </c>
      <c r="J71" s="102">
        <v>340</v>
      </c>
      <c r="K71" s="102">
        <v>247</v>
      </c>
      <c r="L71" s="102">
        <v>320</v>
      </c>
      <c r="M71" s="102">
        <v>415</v>
      </c>
      <c r="N71" s="102">
        <v>559</v>
      </c>
      <c r="O71" s="102">
        <v>323</v>
      </c>
      <c r="P71" s="102">
        <v>292</v>
      </c>
      <c r="Q71" s="107">
        <v>277</v>
      </c>
      <c r="R71" s="107">
        <v>321</v>
      </c>
      <c r="S71" s="107">
        <v>164</v>
      </c>
      <c r="T71" s="108">
        <v>179</v>
      </c>
    </row>
    <row r="72" ht="12.75" hidden="1"/>
  </sheetData>
  <sheetProtection/>
  <mergeCells count="16">
    <mergeCell ref="A29:A33"/>
    <mergeCell ref="A34:A38"/>
    <mergeCell ref="A39:A43"/>
    <mergeCell ref="A44:A48"/>
    <mergeCell ref="A49:A53"/>
    <mergeCell ref="A54:A58"/>
    <mergeCell ref="A61:B61"/>
    <mergeCell ref="A4:AD4"/>
    <mergeCell ref="A5:AF5"/>
    <mergeCell ref="A6:AF6"/>
    <mergeCell ref="A7:AF7"/>
    <mergeCell ref="A60:AF60"/>
    <mergeCell ref="A9:A13"/>
    <mergeCell ref="A14:A18"/>
    <mergeCell ref="A19:A23"/>
    <mergeCell ref="A24:A28"/>
  </mergeCells>
  <printOptions horizontalCentered="1" verticalCentered="1"/>
  <pageMargins left="0" right="0" top="0" bottom="0.7874015748031497" header="0" footer="0"/>
  <pageSetup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83"/>
  <sheetViews>
    <sheetView tabSelected="1" zoomScale="69" zoomScaleNormal="69" zoomScalePageLayoutView="0" workbookViewId="0" topLeftCell="A1">
      <selection activeCell="W76" sqref="W76"/>
    </sheetView>
  </sheetViews>
  <sheetFormatPr defaultColWidth="11.421875" defaultRowHeight="12.75"/>
  <cols>
    <col min="1" max="1" width="24.28125" style="166" customWidth="1"/>
    <col min="2" max="2" width="23.8515625" style="166" customWidth="1"/>
    <col min="3" max="12" width="15.140625" style="166" hidden="1" customWidth="1"/>
    <col min="13" max="13" width="16.28125" style="166" hidden="1" customWidth="1"/>
    <col min="14" max="14" width="16.00390625" style="166" hidden="1" customWidth="1"/>
    <col min="15" max="15" width="16.7109375" style="166" hidden="1" customWidth="1"/>
    <col min="16" max="16" width="15.57421875" style="166" hidden="1" customWidth="1"/>
    <col min="17" max="18" width="16.421875" style="166" hidden="1" customWidth="1"/>
    <col min="19" max="19" width="17.00390625" style="166" hidden="1" customWidth="1"/>
    <col min="20" max="20" width="16.421875" style="166" hidden="1" customWidth="1"/>
    <col min="21" max="21" width="16.7109375" style="166" hidden="1" customWidth="1"/>
    <col min="22" max="22" width="17.00390625" style="166" customWidth="1"/>
    <col min="23" max="23" width="16.7109375" style="166" customWidth="1"/>
    <col min="24" max="24" width="16.8515625" style="166" customWidth="1"/>
    <col min="25" max="26" width="17.57421875" style="166" customWidth="1"/>
    <col min="27" max="27" width="17.57421875" style="0" customWidth="1"/>
    <col min="28" max="28" width="17.57421875" style="166" customWidth="1"/>
    <col min="29" max="29" width="15.28125" style="0" customWidth="1"/>
    <col min="30" max="30" width="16.140625" style="0" customWidth="1"/>
    <col min="31" max="31" width="18.00390625" style="0" customWidth="1"/>
    <col min="32" max="32" width="16.00390625" style="0" customWidth="1"/>
  </cols>
  <sheetData>
    <row r="1" spans="1:32" ht="15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90"/>
      <c r="AB1" s="291"/>
      <c r="AC1" s="290"/>
      <c r="AD1" s="290"/>
      <c r="AE1" s="290"/>
      <c r="AF1" s="290"/>
    </row>
    <row r="2" spans="1:32" ht="1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90"/>
      <c r="AB2" s="289"/>
      <c r="AC2" s="290"/>
      <c r="AD2" s="290"/>
      <c r="AE2" s="290"/>
      <c r="AF2" s="290"/>
    </row>
    <row r="3" spans="1:32" s="240" customFormat="1" ht="1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</row>
    <row r="4" spans="1:32" s="236" customFormat="1" ht="15.75">
      <c r="A4" s="797"/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</row>
    <row r="5" spans="1:32" ht="15.75" customHeight="1">
      <c r="A5" s="798" t="s">
        <v>166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</row>
    <row r="6" spans="1:32" ht="15.75" customHeight="1">
      <c r="A6" s="799" t="s">
        <v>201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799"/>
      <c r="AE6" s="799"/>
      <c r="AF6" s="799"/>
    </row>
    <row r="7" spans="1:32" ht="18" customHeight="1">
      <c r="A7" s="798" t="s">
        <v>266</v>
      </c>
      <c r="B7" s="798"/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</row>
    <row r="8" spans="1:32" ht="27.75" customHeight="1">
      <c r="A8" s="294" t="s">
        <v>1</v>
      </c>
      <c r="B8" s="294" t="s">
        <v>111</v>
      </c>
      <c r="C8" s="294" t="s">
        <v>29</v>
      </c>
      <c r="D8" s="294" t="s">
        <v>30</v>
      </c>
      <c r="E8" s="294" t="s">
        <v>31</v>
      </c>
      <c r="F8" s="294" t="s">
        <v>32</v>
      </c>
      <c r="G8" s="295" t="s">
        <v>33</v>
      </c>
      <c r="H8" s="295" t="s">
        <v>34</v>
      </c>
      <c r="I8" s="295" t="s">
        <v>35</v>
      </c>
      <c r="J8" s="295" t="s">
        <v>36</v>
      </c>
      <c r="K8" s="295" t="s">
        <v>37</v>
      </c>
      <c r="L8" s="294" t="s">
        <v>38</v>
      </c>
      <c r="M8" s="294" t="s">
        <v>42</v>
      </c>
      <c r="N8" s="294" t="s">
        <v>43</v>
      </c>
      <c r="O8" s="294" t="s">
        <v>44</v>
      </c>
      <c r="P8" s="294" t="s">
        <v>45</v>
      </c>
      <c r="Q8" s="294" t="s">
        <v>46</v>
      </c>
      <c r="R8" s="294" t="s">
        <v>47</v>
      </c>
      <c r="S8" s="294" t="s">
        <v>48</v>
      </c>
      <c r="T8" s="294" t="s">
        <v>49</v>
      </c>
      <c r="U8" s="294" t="s">
        <v>120</v>
      </c>
      <c r="V8" s="294" t="s">
        <v>139</v>
      </c>
      <c r="W8" s="294" t="s">
        <v>291</v>
      </c>
      <c r="X8" s="294" t="s">
        <v>292</v>
      </c>
      <c r="Y8" s="294" t="s">
        <v>295</v>
      </c>
      <c r="Z8" s="294" t="s">
        <v>293</v>
      </c>
      <c r="AA8" s="294" t="s">
        <v>294</v>
      </c>
      <c r="AB8" s="294" t="s">
        <v>296</v>
      </c>
      <c r="AC8" s="294" t="s">
        <v>297</v>
      </c>
      <c r="AD8" s="294" t="s">
        <v>263</v>
      </c>
      <c r="AE8" s="294" t="s">
        <v>298</v>
      </c>
      <c r="AF8" s="294" t="s">
        <v>299</v>
      </c>
    </row>
    <row r="9" spans="1:32" ht="15.75" customHeight="1">
      <c r="A9" s="801" t="s">
        <v>27</v>
      </c>
      <c r="B9" s="296" t="s">
        <v>3</v>
      </c>
      <c r="C9" s="297">
        <f>SUM(C14+C19+C24+C29+C34+C39+C44+C49+C54+C59+C64)</f>
        <v>65649.90000000001</v>
      </c>
      <c r="D9" s="297">
        <f aca="true" t="shared" si="0" ref="D9:AA9">SUM(D14+D19+D24+D29+D34+D39+D44+D49+D54+D59+D64)</f>
        <v>56299</v>
      </c>
      <c r="E9" s="297">
        <f t="shared" si="0"/>
        <v>57174</v>
      </c>
      <c r="F9" s="297">
        <f t="shared" si="0"/>
        <v>62830</v>
      </c>
      <c r="G9" s="297">
        <f t="shared" si="0"/>
        <v>70546</v>
      </c>
      <c r="H9" s="297">
        <f t="shared" si="0"/>
        <v>82038</v>
      </c>
      <c r="I9" s="297">
        <f t="shared" si="0"/>
        <v>88014.48</v>
      </c>
      <c r="J9" s="297">
        <f t="shared" si="0"/>
        <v>63821.43</v>
      </c>
      <c r="K9" s="297">
        <f t="shared" si="0"/>
        <v>67932</v>
      </c>
      <c r="L9" s="297">
        <f t="shared" si="0"/>
        <v>80183.90000000001</v>
      </c>
      <c r="M9" s="297">
        <f t="shared" si="0"/>
        <v>85039.53</v>
      </c>
      <c r="N9" s="297">
        <f t="shared" si="0"/>
        <v>79489.98999999999</v>
      </c>
      <c r="O9" s="297">
        <f t="shared" si="0"/>
        <v>84787.64</v>
      </c>
      <c r="P9" s="297">
        <f t="shared" si="0"/>
        <v>85270.18000000001</v>
      </c>
      <c r="Q9" s="297">
        <f t="shared" si="0"/>
        <v>87885.89</v>
      </c>
      <c r="R9" s="297">
        <f t="shared" si="0"/>
        <v>78431.94</v>
      </c>
      <c r="S9" s="297">
        <f t="shared" si="0"/>
        <v>67802.32999999999</v>
      </c>
      <c r="T9" s="297">
        <f t="shared" si="0"/>
        <v>59858.979999999996</v>
      </c>
      <c r="U9" s="297">
        <f t="shared" si="0"/>
        <v>65709.70000000001</v>
      </c>
      <c r="V9" s="297">
        <f t="shared" si="0"/>
        <v>58558.24</v>
      </c>
      <c r="W9" s="297">
        <f t="shared" si="0"/>
        <v>64218</v>
      </c>
      <c r="X9" s="297">
        <f t="shared" si="0"/>
        <v>67048.3</v>
      </c>
      <c r="Y9" s="297">
        <f t="shared" si="0"/>
        <v>63754</v>
      </c>
      <c r="Z9" s="297">
        <f t="shared" si="0"/>
        <v>67073</v>
      </c>
      <c r="AA9" s="297">
        <f t="shared" si="0"/>
        <v>52427</v>
      </c>
      <c r="AB9" s="297">
        <f>SUM(AB14+AB19+AB24+AB29+AB34+AB39+AB44+AB49+AB54+AB59+AB64)</f>
        <v>57066</v>
      </c>
      <c r="AC9" s="297">
        <f>SUM(AC14+AC19+AC24+AC29+AC34+AC39+AC44+AC49+AC54+AC59+AC64)</f>
        <v>66231</v>
      </c>
      <c r="AD9" s="297">
        <f>SUM(AD14+AD19+AD24+AD29+AD34+AD39+AD44+AD49+AD54+AD59+AD64)</f>
        <v>70937.48</v>
      </c>
      <c r="AE9" s="297">
        <f>SUM(AE14+AE19+AE24+AE29+AE34+AE39+AE44+AE49+AE54+AE59+AE64)</f>
        <v>72033</v>
      </c>
      <c r="AF9" s="297">
        <f>SUM(AF14+AF19+AF24+AF29+AF34+AF39+AF44+AF49+AF54+AF59+AF64)</f>
        <v>74636.48</v>
      </c>
    </row>
    <row r="10" spans="1:32" ht="15.75" customHeight="1">
      <c r="A10" s="802"/>
      <c r="B10" s="296" t="s">
        <v>5</v>
      </c>
      <c r="C10" s="297">
        <f>SUM(C15+C20+C25+C30+C35+C40+C45+C50+C55+C60+C65)</f>
        <v>65139.40000000001</v>
      </c>
      <c r="D10" s="297">
        <f aca="true" t="shared" si="1" ref="D10:AD10">SUM(D15+D20+D25+D30+D35+D40+D45+D50+D55+D60+D65)</f>
        <v>55283</v>
      </c>
      <c r="E10" s="297">
        <f t="shared" si="1"/>
        <v>56469</v>
      </c>
      <c r="F10" s="297">
        <f t="shared" si="1"/>
        <v>62458</v>
      </c>
      <c r="G10" s="297">
        <f t="shared" si="1"/>
        <v>69812</v>
      </c>
      <c r="H10" s="297">
        <f t="shared" si="1"/>
        <v>81162</v>
      </c>
      <c r="I10" s="297">
        <f t="shared" si="1"/>
        <v>87082.89</v>
      </c>
      <c r="J10" s="297">
        <f t="shared" si="1"/>
        <v>57593.88</v>
      </c>
      <c r="K10" s="297">
        <f t="shared" si="1"/>
        <v>66777</v>
      </c>
      <c r="L10" s="297">
        <f t="shared" si="1"/>
        <v>78952.57</v>
      </c>
      <c r="M10" s="297">
        <f t="shared" si="1"/>
        <v>80758.63</v>
      </c>
      <c r="N10" s="297">
        <f t="shared" si="1"/>
        <v>77667.54000000001</v>
      </c>
      <c r="O10" s="297">
        <f t="shared" si="1"/>
        <v>83728.64</v>
      </c>
      <c r="P10" s="297">
        <f t="shared" si="1"/>
        <v>84839.67000000001</v>
      </c>
      <c r="Q10" s="297">
        <f t="shared" si="1"/>
        <v>86513.89</v>
      </c>
      <c r="R10" s="297">
        <f t="shared" si="1"/>
        <v>77993</v>
      </c>
      <c r="S10" s="297">
        <f t="shared" si="1"/>
        <v>66771.57999999999</v>
      </c>
      <c r="T10" s="297">
        <f t="shared" si="1"/>
        <v>59602.61000000001</v>
      </c>
      <c r="U10" s="297">
        <f t="shared" si="1"/>
        <v>64694.600000000006</v>
      </c>
      <c r="V10" s="297">
        <f t="shared" si="1"/>
        <v>57633</v>
      </c>
      <c r="W10" s="297">
        <f t="shared" si="1"/>
        <v>63138</v>
      </c>
      <c r="X10" s="297">
        <f t="shared" si="1"/>
        <v>65769.12</v>
      </c>
      <c r="Y10" s="297">
        <f t="shared" si="1"/>
        <v>63104</v>
      </c>
      <c r="Z10" s="297">
        <f t="shared" si="1"/>
        <v>66545</v>
      </c>
      <c r="AA10" s="297">
        <f t="shared" si="1"/>
        <v>51549</v>
      </c>
      <c r="AB10" s="297">
        <f t="shared" si="1"/>
        <v>55774</v>
      </c>
      <c r="AC10" s="297">
        <f t="shared" si="1"/>
        <v>65275.41</v>
      </c>
      <c r="AD10" s="297">
        <f t="shared" si="1"/>
        <v>69631.77</v>
      </c>
      <c r="AE10" s="297">
        <f>SUM(AE15+AE20+AE25+AE30+AE35+AE40+AE45+AE50+AE55+AE60+AE65)</f>
        <v>71128</v>
      </c>
      <c r="AF10" s="297">
        <f>SUM(AF15+AF20+AF25+AF30+AF35+AF40+AF45+AF50+AF55+AF60+AF65)</f>
        <v>74398.45999999999</v>
      </c>
    </row>
    <row r="11" spans="1:32" ht="15.75" customHeight="1">
      <c r="A11" s="802"/>
      <c r="B11" s="298" t="s">
        <v>67</v>
      </c>
      <c r="C11" s="297">
        <f>SUM(C16+C21+C26+C31+C36+C41+C46+C51+C56+C61+C66)</f>
        <v>5766488.7</v>
      </c>
      <c r="D11" s="297">
        <f aca="true" t="shared" si="2" ref="D11:AD11">SUM(D16+D21+D26+D31+D36+D41+D46+D51+D56+D61+D66)</f>
        <v>4770175</v>
      </c>
      <c r="E11" s="297">
        <f t="shared" si="2"/>
        <v>5118936</v>
      </c>
      <c r="F11" s="297">
        <f t="shared" si="2"/>
        <v>5744854</v>
      </c>
      <c r="G11" s="297">
        <f t="shared" si="2"/>
        <v>6127469</v>
      </c>
      <c r="H11" s="297">
        <f t="shared" si="2"/>
        <v>7555060</v>
      </c>
      <c r="I11" s="297">
        <f t="shared" si="2"/>
        <v>7965814</v>
      </c>
      <c r="J11" s="297">
        <f t="shared" si="2"/>
        <v>4759234</v>
      </c>
      <c r="K11" s="297">
        <f t="shared" si="2"/>
        <v>6737112</v>
      </c>
      <c r="L11" s="297">
        <f t="shared" si="2"/>
        <v>7597333</v>
      </c>
      <c r="M11" s="297">
        <f t="shared" si="2"/>
        <v>6953466</v>
      </c>
      <c r="N11" s="297">
        <f t="shared" si="2"/>
        <v>7436709.97</v>
      </c>
      <c r="O11" s="297">
        <f t="shared" si="2"/>
        <v>7535361</v>
      </c>
      <c r="P11" s="297">
        <f t="shared" si="2"/>
        <v>8308991</v>
      </c>
      <c r="Q11" s="297">
        <f t="shared" si="2"/>
        <v>6165653</v>
      </c>
      <c r="R11" s="297">
        <f t="shared" si="2"/>
        <v>6866924.87</v>
      </c>
      <c r="S11" s="297">
        <f t="shared" si="2"/>
        <v>5989539.16</v>
      </c>
      <c r="T11" s="297">
        <f t="shared" si="2"/>
        <v>5916120</v>
      </c>
      <c r="U11" s="297">
        <f t="shared" si="2"/>
        <v>6623791.1</v>
      </c>
      <c r="V11" s="297">
        <f t="shared" si="2"/>
        <v>5486972</v>
      </c>
      <c r="W11" s="297">
        <f t="shared" si="2"/>
        <v>6569040</v>
      </c>
      <c r="X11" s="297">
        <f t="shared" si="2"/>
        <v>6284438.5200000005</v>
      </c>
      <c r="Y11" s="297">
        <f t="shared" si="2"/>
        <v>5921973</v>
      </c>
      <c r="Z11" s="297">
        <f t="shared" si="2"/>
        <v>6496615</v>
      </c>
      <c r="AA11" s="297">
        <f t="shared" si="2"/>
        <v>5172879.21</v>
      </c>
      <c r="AB11" s="297">
        <f t="shared" si="2"/>
        <v>5615285</v>
      </c>
      <c r="AC11" s="297">
        <f t="shared" si="2"/>
        <v>6834332</v>
      </c>
      <c r="AD11" s="297">
        <f t="shared" si="2"/>
        <v>7146139.38</v>
      </c>
      <c r="AE11" s="297">
        <f>SUM(AE16+AE21+AE26+AE31+AE36+AE41+AE46+AE51+AE56+AE61+AE66)</f>
        <v>7014921</v>
      </c>
      <c r="AF11" s="297">
        <f>SUM(AF16+AF21+AF26+AF31+AF36+AF41+AF46+AF51+AF56+AF61+AF66)</f>
        <v>7763962.63</v>
      </c>
    </row>
    <row r="12" spans="1:32" ht="15.75" customHeight="1">
      <c r="A12" s="802"/>
      <c r="B12" s="296" t="s">
        <v>63</v>
      </c>
      <c r="C12" s="297">
        <f>C11/C10</f>
        <v>88.52535792469688</v>
      </c>
      <c r="D12" s="297">
        <f aca="true" t="shared" si="3" ref="D12:AD12">D11/D10</f>
        <v>86.28647142882984</v>
      </c>
      <c r="E12" s="297">
        <f t="shared" si="3"/>
        <v>90.65037454178399</v>
      </c>
      <c r="F12" s="297">
        <f t="shared" si="3"/>
        <v>91.97947420666688</v>
      </c>
      <c r="G12" s="297">
        <f t="shared" si="3"/>
        <v>87.77099925514239</v>
      </c>
      <c r="H12" s="297">
        <f t="shared" si="3"/>
        <v>93.08617333234766</v>
      </c>
      <c r="I12" s="297">
        <f t="shared" si="3"/>
        <v>91.47392788640799</v>
      </c>
      <c r="J12" s="297">
        <f t="shared" si="3"/>
        <v>82.63437017960936</v>
      </c>
      <c r="K12" s="297">
        <f t="shared" si="3"/>
        <v>100.88970753403117</v>
      </c>
      <c r="L12" s="297">
        <f t="shared" si="3"/>
        <v>96.22654462039677</v>
      </c>
      <c r="M12" s="297">
        <f t="shared" si="3"/>
        <v>86.10183208902875</v>
      </c>
      <c r="N12" s="297">
        <f t="shared" si="3"/>
        <v>95.75055383497403</v>
      </c>
      <c r="O12" s="297">
        <f t="shared" si="3"/>
        <v>89.9974130715607</v>
      </c>
      <c r="P12" s="297">
        <f t="shared" si="3"/>
        <v>97.9375685926171</v>
      </c>
      <c r="Q12" s="297">
        <f t="shared" si="3"/>
        <v>71.26778139325373</v>
      </c>
      <c r="R12" s="297">
        <f t="shared" si="3"/>
        <v>88.04539984357571</v>
      </c>
      <c r="S12" s="297">
        <f t="shared" si="3"/>
        <v>89.7019234830148</v>
      </c>
      <c r="T12" s="297">
        <f t="shared" si="3"/>
        <v>99.25941162643716</v>
      </c>
      <c r="U12" s="297">
        <f t="shared" si="3"/>
        <v>102.38553295019985</v>
      </c>
      <c r="V12" s="297">
        <f t="shared" si="3"/>
        <v>95.20538580327243</v>
      </c>
      <c r="W12" s="297">
        <f t="shared" si="3"/>
        <v>104.04257341062434</v>
      </c>
      <c r="X12" s="297">
        <f t="shared" si="3"/>
        <v>95.55302731737936</v>
      </c>
      <c r="Y12" s="297">
        <f t="shared" si="3"/>
        <v>93.84465327079107</v>
      </c>
      <c r="Z12" s="297">
        <f t="shared" si="3"/>
        <v>97.62739499586746</v>
      </c>
      <c r="AA12" s="297">
        <f t="shared" si="3"/>
        <v>100.3487790257813</v>
      </c>
      <c r="AB12" s="297">
        <f t="shared" si="3"/>
        <v>100.67925915301036</v>
      </c>
      <c r="AC12" s="297">
        <f t="shared" si="3"/>
        <v>104.69994749937227</v>
      </c>
      <c r="AD12" s="297">
        <f t="shared" si="3"/>
        <v>102.62757043228973</v>
      </c>
      <c r="AE12" s="297">
        <f>AE11/AE10</f>
        <v>98.62390338544596</v>
      </c>
      <c r="AF12" s="297">
        <f>AF11/AF10</f>
        <v>104.35649649199729</v>
      </c>
    </row>
    <row r="13" spans="1:32" ht="16.5" customHeight="1">
      <c r="A13" s="803"/>
      <c r="B13" s="296" t="s">
        <v>9</v>
      </c>
      <c r="C13" s="299">
        <f>SUM(C18+C23+C28+C33+C38+C43+C48+C53+C58+C63+C68)</f>
        <v>1827</v>
      </c>
      <c r="D13" s="299">
        <f aca="true" t="shared" si="4" ref="D13:AD13">SUM(D18+D23+D28+D33+D38+D43+D48+D53+D58+D63+D68)</f>
        <v>1538</v>
      </c>
      <c r="E13" s="299">
        <f t="shared" si="4"/>
        <v>1210</v>
      </c>
      <c r="F13" s="299">
        <f t="shared" si="4"/>
        <v>1398</v>
      </c>
      <c r="G13" s="299">
        <f t="shared" si="4"/>
        <v>1663</v>
      </c>
      <c r="H13" s="299">
        <f t="shared" si="4"/>
        <v>1871</v>
      </c>
      <c r="I13" s="299">
        <f t="shared" si="4"/>
        <v>1946</v>
      </c>
      <c r="J13" s="299">
        <f t="shared" si="4"/>
        <v>1312</v>
      </c>
      <c r="K13" s="299">
        <f t="shared" si="4"/>
        <v>1369</v>
      </c>
      <c r="L13" s="299">
        <f t="shared" si="4"/>
        <v>1700</v>
      </c>
      <c r="M13" s="299">
        <f t="shared" si="4"/>
        <v>2056</v>
      </c>
      <c r="N13" s="299">
        <f t="shared" si="4"/>
        <v>1836</v>
      </c>
      <c r="O13" s="299">
        <f t="shared" si="4"/>
        <v>1637</v>
      </c>
      <c r="P13" s="299">
        <f t="shared" si="4"/>
        <v>1540</v>
      </c>
      <c r="Q13" s="299">
        <f t="shared" si="4"/>
        <v>2070</v>
      </c>
      <c r="R13" s="299">
        <f t="shared" si="4"/>
        <v>1453</v>
      </c>
      <c r="S13" s="299">
        <f t="shared" si="4"/>
        <v>1415</v>
      </c>
      <c r="T13" s="299">
        <f t="shared" si="4"/>
        <v>1199</v>
      </c>
      <c r="U13" s="299">
        <f t="shared" si="4"/>
        <v>1654</v>
      </c>
      <c r="V13" s="299">
        <f t="shared" si="4"/>
        <v>1444</v>
      </c>
      <c r="W13" s="299">
        <f t="shared" si="4"/>
        <v>1354</v>
      </c>
      <c r="X13" s="299">
        <f t="shared" si="4"/>
        <v>1436</v>
      </c>
      <c r="Y13" s="299">
        <f t="shared" si="4"/>
        <v>1327</v>
      </c>
      <c r="Z13" s="299">
        <f t="shared" si="4"/>
        <v>1296</v>
      </c>
      <c r="AA13" s="299">
        <f t="shared" si="4"/>
        <v>1016</v>
      </c>
      <c r="AB13" s="299">
        <f t="shared" si="4"/>
        <v>1013</v>
      </c>
      <c r="AC13" s="299">
        <f t="shared" si="4"/>
        <v>1144</v>
      </c>
      <c r="AD13" s="299">
        <f t="shared" si="4"/>
        <v>1119</v>
      </c>
      <c r="AE13" s="299">
        <f>SUM(AE18+AE23+AE28+AE33+AE38+AE43+AE48+AE53+AE58+AE63+AE68)</f>
        <v>1079</v>
      </c>
      <c r="AF13" s="299">
        <f>SUM(AF18+AF23+AF28+AF33+AF38+AF43+AF48+AF53+AF58+AF63+AF68)</f>
        <v>1139</v>
      </c>
    </row>
    <row r="14" spans="1:32" ht="15.75" customHeight="1">
      <c r="A14" s="793" t="s">
        <v>6</v>
      </c>
      <c r="B14" s="300" t="s">
        <v>3</v>
      </c>
      <c r="C14" s="301">
        <v>24428.5</v>
      </c>
      <c r="D14" s="301">
        <v>20134</v>
      </c>
      <c r="E14" s="301">
        <v>22479</v>
      </c>
      <c r="F14" s="301">
        <v>24955</v>
      </c>
      <c r="G14" s="302">
        <v>25310</v>
      </c>
      <c r="H14" s="302">
        <v>28418</v>
      </c>
      <c r="I14" s="301">
        <v>27956</v>
      </c>
      <c r="J14" s="301">
        <v>26289</v>
      </c>
      <c r="K14" s="301">
        <v>30271</v>
      </c>
      <c r="L14" s="301">
        <v>32115</v>
      </c>
      <c r="M14" s="301">
        <v>35623</v>
      </c>
      <c r="N14" s="301">
        <v>37577</v>
      </c>
      <c r="O14" s="301">
        <v>41761</v>
      </c>
      <c r="P14" s="303">
        <v>41113</v>
      </c>
      <c r="Q14" s="304">
        <v>38472</v>
      </c>
      <c r="R14" s="304">
        <v>33621</v>
      </c>
      <c r="S14" s="304">
        <v>28800</v>
      </c>
      <c r="T14" s="304">
        <v>26730</v>
      </c>
      <c r="U14" s="305">
        <v>27634</v>
      </c>
      <c r="V14" s="305">
        <v>24303</v>
      </c>
      <c r="W14" s="306">
        <v>27506</v>
      </c>
      <c r="X14" s="307">
        <v>27466</v>
      </c>
      <c r="Y14" s="307">
        <v>23023</v>
      </c>
      <c r="Z14" s="307">
        <v>21486</v>
      </c>
      <c r="AA14" s="307">
        <v>17242</v>
      </c>
      <c r="AB14" s="307">
        <v>17801</v>
      </c>
      <c r="AC14" s="307">
        <v>18030</v>
      </c>
      <c r="AD14" s="307">
        <v>17886</v>
      </c>
      <c r="AE14" s="307">
        <v>18410</v>
      </c>
      <c r="AF14" s="307">
        <v>19130</v>
      </c>
    </row>
    <row r="15" spans="1:32" ht="15.75" customHeight="1">
      <c r="A15" s="794"/>
      <c r="B15" s="300" t="s">
        <v>5</v>
      </c>
      <c r="C15" s="301">
        <v>24318.5</v>
      </c>
      <c r="D15" s="301">
        <v>20132</v>
      </c>
      <c r="E15" s="301">
        <v>22479</v>
      </c>
      <c r="F15" s="301">
        <v>24948</v>
      </c>
      <c r="G15" s="302">
        <v>25300</v>
      </c>
      <c r="H15" s="302">
        <v>28418</v>
      </c>
      <c r="I15" s="301">
        <v>27956</v>
      </c>
      <c r="J15" s="301">
        <v>26035</v>
      </c>
      <c r="K15" s="301">
        <v>30207</v>
      </c>
      <c r="L15" s="301">
        <v>32031</v>
      </c>
      <c r="M15" s="301">
        <v>33791</v>
      </c>
      <c r="N15" s="301">
        <v>37552</v>
      </c>
      <c r="O15" s="301">
        <v>41314</v>
      </c>
      <c r="P15" s="301">
        <v>40907</v>
      </c>
      <c r="Q15" s="301">
        <v>37972</v>
      </c>
      <c r="R15" s="301">
        <v>33496</v>
      </c>
      <c r="S15" s="301">
        <v>28697</v>
      </c>
      <c r="T15" s="301">
        <v>26710</v>
      </c>
      <c r="U15" s="305">
        <v>27601</v>
      </c>
      <c r="V15" s="305">
        <v>24146</v>
      </c>
      <c r="W15" s="308">
        <v>27178</v>
      </c>
      <c r="X15" s="307">
        <v>27050</v>
      </c>
      <c r="Y15" s="307">
        <v>22799</v>
      </c>
      <c r="Z15" s="307">
        <v>21386</v>
      </c>
      <c r="AA15" s="307">
        <v>17205</v>
      </c>
      <c r="AB15" s="307">
        <v>17741</v>
      </c>
      <c r="AC15" s="307">
        <v>17521</v>
      </c>
      <c r="AD15" s="307">
        <v>17717</v>
      </c>
      <c r="AE15" s="307">
        <v>18336</v>
      </c>
      <c r="AF15" s="307">
        <v>19115</v>
      </c>
    </row>
    <row r="16" spans="1:32" ht="15.75" customHeight="1">
      <c r="A16" s="794"/>
      <c r="B16" s="309" t="s">
        <v>67</v>
      </c>
      <c r="C16" s="310">
        <v>2385091</v>
      </c>
      <c r="D16" s="310">
        <v>1923376</v>
      </c>
      <c r="E16" s="310">
        <v>2092993</v>
      </c>
      <c r="F16" s="310">
        <v>2287828</v>
      </c>
      <c r="G16" s="302">
        <v>2250934</v>
      </c>
      <c r="H16" s="302">
        <v>2751110</v>
      </c>
      <c r="I16" s="310">
        <v>2830036</v>
      </c>
      <c r="J16" s="310">
        <v>2345703</v>
      </c>
      <c r="K16" s="310">
        <v>3244018</v>
      </c>
      <c r="L16" s="310">
        <v>3416627</v>
      </c>
      <c r="M16" s="310">
        <v>3367462</v>
      </c>
      <c r="N16" s="310">
        <v>3916144</v>
      </c>
      <c r="O16" s="310">
        <v>3848605</v>
      </c>
      <c r="P16" s="310">
        <v>4171837</v>
      </c>
      <c r="Q16" s="301">
        <v>2421669</v>
      </c>
      <c r="R16" s="301">
        <v>3058021</v>
      </c>
      <c r="S16" s="301">
        <v>2722974</v>
      </c>
      <c r="T16" s="301">
        <v>2675908</v>
      </c>
      <c r="U16" s="305">
        <v>3009615</v>
      </c>
      <c r="V16" s="305">
        <v>2429314</v>
      </c>
      <c r="W16" s="311">
        <v>2866445</v>
      </c>
      <c r="X16" s="307">
        <v>2697190</v>
      </c>
      <c r="Y16" s="307">
        <v>1975139</v>
      </c>
      <c r="Z16" s="307">
        <v>2004605</v>
      </c>
      <c r="AA16" s="307">
        <v>1705150</v>
      </c>
      <c r="AB16" s="307">
        <v>1727489</v>
      </c>
      <c r="AC16" s="307">
        <v>1776329</v>
      </c>
      <c r="AD16" s="307">
        <v>1761444</v>
      </c>
      <c r="AE16" s="307">
        <v>1909741</v>
      </c>
      <c r="AF16" s="307">
        <v>1877989</v>
      </c>
    </row>
    <row r="17" spans="1:32" ht="15.75" customHeight="1">
      <c r="A17" s="794"/>
      <c r="B17" s="300" t="s">
        <v>63</v>
      </c>
      <c r="C17" s="301">
        <v>98.07722515780168</v>
      </c>
      <c r="D17" s="301">
        <v>95.53824756606397</v>
      </c>
      <c r="E17" s="301">
        <v>93.10881266960274</v>
      </c>
      <c r="F17" s="301">
        <v>91.70386403719738</v>
      </c>
      <c r="G17" s="303">
        <v>88.9697233201581</v>
      </c>
      <c r="H17" s="303">
        <v>96.80871278766979</v>
      </c>
      <c r="I17" s="301">
        <v>101.2317928172843</v>
      </c>
      <c r="J17" s="301">
        <v>90.09806030343768</v>
      </c>
      <c r="K17" s="301">
        <v>107.39292217035786</v>
      </c>
      <c r="L17" s="301">
        <v>106.66626080984047</v>
      </c>
      <c r="M17" s="312">
        <v>99.65558876623953</v>
      </c>
      <c r="N17" s="312">
        <v>104.28589688964635</v>
      </c>
      <c r="O17" s="312">
        <v>93.15498378273709</v>
      </c>
      <c r="P17" s="312">
        <v>101.98345026523577</v>
      </c>
      <c r="Q17" s="305">
        <f aca="true" t="shared" si="5" ref="Q17:Z17">SUM(Q16/Q15)</f>
        <v>63.77512377541346</v>
      </c>
      <c r="R17" s="305">
        <f t="shared" si="5"/>
        <v>91.29510986386434</v>
      </c>
      <c r="S17" s="305">
        <f t="shared" si="5"/>
        <v>94.8870613652995</v>
      </c>
      <c r="T17" s="305">
        <f t="shared" si="5"/>
        <v>100.18375140396856</v>
      </c>
      <c r="U17" s="305">
        <f t="shared" si="5"/>
        <v>109.04007101191986</v>
      </c>
      <c r="V17" s="305">
        <f t="shared" si="5"/>
        <v>100.60937629421022</v>
      </c>
      <c r="W17" s="305">
        <f t="shared" si="5"/>
        <v>105.46931341526235</v>
      </c>
      <c r="X17" s="305">
        <f t="shared" si="5"/>
        <v>99.7112754158965</v>
      </c>
      <c r="Y17" s="307">
        <f t="shared" si="5"/>
        <v>86.63270318873634</v>
      </c>
      <c r="Z17" s="307">
        <f t="shared" si="5"/>
        <v>93.73445244552511</v>
      </c>
      <c r="AA17" s="307">
        <v>99.11</v>
      </c>
      <c r="AB17" s="307">
        <f>SUM(AB16/AB15)</f>
        <v>97.37269601488079</v>
      </c>
      <c r="AC17" s="307">
        <f>SUM(AC16/AC15)</f>
        <v>101.38285485988243</v>
      </c>
      <c r="AD17" s="307">
        <f>SUM(AD16/AD15)</f>
        <v>99.42112095727268</v>
      </c>
      <c r="AE17" s="307">
        <f>SUM(AE16/AE15)</f>
        <v>104.15254144851657</v>
      </c>
      <c r="AF17" s="307">
        <f>SUM(AF16/AF15)</f>
        <v>98.24687418257912</v>
      </c>
    </row>
    <row r="18" spans="1:32" ht="15.75" customHeight="1">
      <c r="A18" s="795"/>
      <c r="B18" s="300" t="s">
        <v>9</v>
      </c>
      <c r="C18" s="313">
        <v>493</v>
      </c>
      <c r="D18" s="313">
        <v>477</v>
      </c>
      <c r="E18" s="313">
        <v>421</v>
      </c>
      <c r="F18" s="313">
        <v>541</v>
      </c>
      <c r="G18" s="302">
        <v>551</v>
      </c>
      <c r="H18" s="302">
        <v>590</v>
      </c>
      <c r="I18" s="313">
        <v>575</v>
      </c>
      <c r="J18" s="313">
        <v>554</v>
      </c>
      <c r="K18" s="313">
        <v>644</v>
      </c>
      <c r="L18" s="313">
        <v>683</v>
      </c>
      <c r="M18" s="313">
        <v>712</v>
      </c>
      <c r="N18" s="313">
        <v>801</v>
      </c>
      <c r="O18" s="313">
        <v>859</v>
      </c>
      <c r="P18" s="313">
        <v>784</v>
      </c>
      <c r="Q18" s="313">
        <v>1049</v>
      </c>
      <c r="R18" s="313">
        <v>720</v>
      </c>
      <c r="S18" s="313">
        <v>689</v>
      </c>
      <c r="T18" s="313">
        <v>640</v>
      </c>
      <c r="U18" s="314">
        <v>695</v>
      </c>
      <c r="V18" s="314">
        <v>643</v>
      </c>
      <c r="W18" s="314">
        <v>641</v>
      </c>
      <c r="X18" s="315">
        <v>644</v>
      </c>
      <c r="Y18" s="315">
        <v>547</v>
      </c>
      <c r="Z18" s="315">
        <v>485</v>
      </c>
      <c r="AA18" s="315">
        <v>464</v>
      </c>
      <c r="AB18" s="315">
        <v>458</v>
      </c>
      <c r="AC18" s="315">
        <v>515</v>
      </c>
      <c r="AD18" s="315">
        <v>461</v>
      </c>
      <c r="AE18" s="315">
        <v>429</v>
      </c>
      <c r="AF18" s="315">
        <v>440</v>
      </c>
    </row>
    <row r="19" spans="1:32" ht="15.75" customHeight="1">
      <c r="A19" s="793" t="s">
        <v>11</v>
      </c>
      <c r="B19" s="300" t="s">
        <v>3</v>
      </c>
      <c r="C19" s="301">
        <v>8479.65</v>
      </c>
      <c r="D19" s="301">
        <v>7432</v>
      </c>
      <c r="E19" s="301">
        <v>7308</v>
      </c>
      <c r="F19" s="301">
        <v>9003</v>
      </c>
      <c r="G19" s="302">
        <v>11515</v>
      </c>
      <c r="H19" s="302">
        <v>12575</v>
      </c>
      <c r="I19" s="301">
        <v>14474</v>
      </c>
      <c r="J19" s="301">
        <v>7842.3</v>
      </c>
      <c r="K19" s="301">
        <v>6934</v>
      </c>
      <c r="L19" s="301">
        <v>8587.4</v>
      </c>
      <c r="M19" s="301">
        <v>7912</v>
      </c>
      <c r="N19" s="301">
        <v>5817.5</v>
      </c>
      <c r="O19" s="301">
        <v>6460.65</v>
      </c>
      <c r="P19" s="301">
        <v>6835.1</v>
      </c>
      <c r="Q19" s="301">
        <v>8098.1</v>
      </c>
      <c r="R19" s="301">
        <v>7430.52</v>
      </c>
      <c r="S19" s="301">
        <v>7372.2</v>
      </c>
      <c r="T19" s="301">
        <v>8199.2</v>
      </c>
      <c r="U19" s="316">
        <v>8121.3</v>
      </c>
      <c r="V19" s="316">
        <v>7797</v>
      </c>
      <c r="W19" s="316">
        <v>8317</v>
      </c>
      <c r="X19" s="307">
        <v>9183.63</v>
      </c>
      <c r="Y19" s="307">
        <v>9873</v>
      </c>
      <c r="Z19" s="307">
        <v>10597</v>
      </c>
      <c r="AA19" s="307">
        <v>9419</v>
      </c>
      <c r="AB19" s="307">
        <v>9515</v>
      </c>
      <c r="AC19" s="307">
        <v>10138</v>
      </c>
      <c r="AD19" s="307">
        <v>10686</v>
      </c>
      <c r="AE19" s="307">
        <v>9871</v>
      </c>
      <c r="AF19" s="307">
        <v>10349.09</v>
      </c>
    </row>
    <row r="20" spans="1:32" ht="15.75" customHeight="1">
      <c r="A20" s="794"/>
      <c r="B20" s="300" t="s">
        <v>5</v>
      </c>
      <c r="C20" s="301">
        <v>8376.15</v>
      </c>
      <c r="D20" s="301">
        <v>7287</v>
      </c>
      <c r="E20" s="301">
        <v>7178</v>
      </c>
      <c r="F20" s="301">
        <v>8941</v>
      </c>
      <c r="G20" s="302">
        <v>11273</v>
      </c>
      <c r="H20" s="302">
        <v>12497</v>
      </c>
      <c r="I20" s="301">
        <v>14250</v>
      </c>
      <c r="J20" s="301">
        <v>7082.75</v>
      </c>
      <c r="K20" s="301">
        <v>6729</v>
      </c>
      <c r="L20" s="301">
        <v>8497.15</v>
      </c>
      <c r="M20" s="301">
        <v>7462.7</v>
      </c>
      <c r="N20" s="301">
        <v>5704.8</v>
      </c>
      <c r="O20" s="301">
        <v>6182.65</v>
      </c>
      <c r="P20" s="301">
        <v>6827.1</v>
      </c>
      <c r="Q20" s="301">
        <v>7983.6</v>
      </c>
      <c r="R20" s="301">
        <v>7393</v>
      </c>
      <c r="S20" s="301">
        <v>7345.7</v>
      </c>
      <c r="T20" s="301">
        <v>8180.7</v>
      </c>
      <c r="U20" s="316">
        <v>8083.9</v>
      </c>
      <c r="V20" s="316">
        <v>7752</v>
      </c>
      <c r="W20" s="316">
        <v>8198</v>
      </c>
      <c r="X20" s="307">
        <v>9083.53</v>
      </c>
      <c r="Y20" s="307">
        <v>9863</v>
      </c>
      <c r="Z20" s="307">
        <v>10527</v>
      </c>
      <c r="AA20" s="307">
        <v>9329</v>
      </c>
      <c r="AB20" s="307">
        <v>9317</v>
      </c>
      <c r="AC20" s="307">
        <v>10005</v>
      </c>
      <c r="AD20" s="307">
        <v>10392</v>
      </c>
      <c r="AE20" s="307">
        <v>9636</v>
      </c>
      <c r="AF20" s="307">
        <v>10292.65</v>
      </c>
    </row>
    <row r="21" spans="1:32" ht="15.75" customHeight="1">
      <c r="A21" s="794"/>
      <c r="B21" s="309" t="s">
        <v>67</v>
      </c>
      <c r="C21" s="310">
        <v>741334.63</v>
      </c>
      <c r="D21" s="310">
        <v>664228</v>
      </c>
      <c r="E21" s="310">
        <v>679821</v>
      </c>
      <c r="F21" s="310">
        <v>822293</v>
      </c>
      <c r="G21" s="302">
        <v>928856</v>
      </c>
      <c r="H21" s="302">
        <v>1187129</v>
      </c>
      <c r="I21" s="310">
        <v>1244760</v>
      </c>
      <c r="J21" s="310">
        <v>650361</v>
      </c>
      <c r="K21" s="310">
        <v>667419</v>
      </c>
      <c r="L21" s="310">
        <v>722559</v>
      </c>
      <c r="M21" s="310">
        <v>572350</v>
      </c>
      <c r="N21" s="310">
        <v>504116</v>
      </c>
      <c r="O21" s="310">
        <v>549630</v>
      </c>
      <c r="P21" s="310">
        <v>681003</v>
      </c>
      <c r="Q21" s="301">
        <v>668738</v>
      </c>
      <c r="R21" s="301">
        <v>659449</v>
      </c>
      <c r="S21" s="301">
        <v>703346.43</v>
      </c>
      <c r="T21" s="301">
        <v>809074</v>
      </c>
      <c r="U21" s="316">
        <v>767970.5</v>
      </c>
      <c r="V21" s="316">
        <v>737609</v>
      </c>
      <c r="W21" s="316">
        <v>831061</v>
      </c>
      <c r="X21" s="307">
        <v>807136.25</v>
      </c>
      <c r="Y21" s="307">
        <v>973543</v>
      </c>
      <c r="Z21" s="307">
        <v>1084709</v>
      </c>
      <c r="AA21" s="307">
        <v>959962</v>
      </c>
      <c r="AB21" s="307">
        <v>970265</v>
      </c>
      <c r="AC21" s="307">
        <v>1058696</v>
      </c>
      <c r="AD21" s="307">
        <v>1071229.38</v>
      </c>
      <c r="AE21" s="307">
        <v>932062</v>
      </c>
      <c r="AF21" s="307">
        <v>1127036</v>
      </c>
    </row>
    <row r="22" spans="1:32" ht="15.75" customHeight="1">
      <c r="A22" s="794"/>
      <c r="B22" s="300" t="s">
        <v>63</v>
      </c>
      <c r="C22" s="301">
        <v>88.5054147788662</v>
      </c>
      <c r="D22" s="301">
        <v>91.15246329079181</v>
      </c>
      <c r="E22" s="301">
        <v>94.7089718584564</v>
      </c>
      <c r="F22" s="301">
        <v>91.96879543675205</v>
      </c>
      <c r="G22" s="303">
        <v>82.39652266477424</v>
      </c>
      <c r="H22" s="303">
        <v>94.99311834840361</v>
      </c>
      <c r="I22" s="301">
        <v>87.35157894736842</v>
      </c>
      <c r="J22" s="301">
        <v>91.82323250150013</v>
      </c>
      <c r="K22" s="301">
        <v>99.18546589389211</v>
      </c>
      <c r="L22" s="301">
        <v>85.0354530636743</v>
      </c>
      <c r="M22" s="312">
        <v>76.6947619494285</v>
      </c>
      <c r="N22" s="312">
        <v>88.36698920207544</v>
      </c>
      <c r="O22" s="312">
        <v>88.89877317978537</v>
      </c>
      <c r="P22" s="312">
        <v>99.74996704310762</v>
      </c>
      <c r="Q22" s="305">
        <f aca="true" t="shared" si="6" ref="Q22:AA22">SUM(Q21/Q20)</f>
        <v>83.76396613056767</v>
      </c>
      <c r="R22" s="305">
        <f t="shared" si="6"/>
        <v>89.19910726362775</v>
      </c>
      <c r="S22" s="305">
        <f t="shared" si="6"/>
        <v>95.74940849748833</v>
      </c>
      <c r="T22" s="305">
        <f t="shared" si="6"/>
        <v>98.90033860183114</v>
      </c>
      <c r="U22" s="305">
        <f t="shared" si="6"/>
        <v>95</v>
      </c>
      <c r="V22" s="305">
        <f t="shared" si="6"/>
        <v>95.15079979360165</v>
      </c>
      <c r="W22" s="305">
        <f t="shared" si="6"/>
        <v>101.3736277140766</v>
      </c>
      <c r="X22" s="305">
        <f t="shared" si="6"/>
        <v>88.85711281847475</v>
      </c>
      <c r="Y22" s="307">
        <f t="shared" si="6"/>
        <v>98.70658014802798</v>
      </c>
      <c r="Z22" s="307">
        <f t="shared" si="6"/>
        <v>103.04065735727178</v>
      </c>
      <c r="AA22" s="307">
        <f t="shared" si="6"/>
        <v>102.90084682173867</v>
      </c>
      <c r="AB22" s="307">
        <f>SUM(AB21/AB20)</f>
        <v>104.13920789953848</v>
      </c>
      <c r="AC22" s="307">
        <f>SUM(AC21/AC20)</f>
        <v>105.81669165417291</v>
      </c>
      <c r="AD22" s="307">
        <f>SUM(AD21/AD20)</f>
        <v>103.08211893764432</v>
      </c>
      <c r="AE22" s="307">
        <f>SUM(AE21/AE20)</f>
        <v>96.72706517227066</v>
      </c>
      <c r="AF22" s="307">
        <f>SUM(AF21/AF20)</f>
        <v>109.49910858719572</v>
      </c>
    </row>
    <row r="23" spans="1:32" ht="15.75" customHeight="1">
      <c r="A23" s="795"/>
      <c r="B23" s="300" t="s">
        <v>9</v>
      </c>
      <c r="C23" s="313">
        <v>321</v>
      </c>
      <c r="D23" s="313">
        <v>254</v>
      </c>
      <c r="E23" s="313">
        <v>242</v>
      </c>
      <c r="F23" s="313">
        <v>221</v>
      </c>
      <c r="G23" s="302">
        <v>295</v>
      </c>
      <c r="H23" s="302">
        <v>401</v>
      </c>
      <c r="I23" s="313">
        <v>388</v>
      </c>
      <c r="J23" s="313">
        <v>204</v>
      </c>
      <c r="K23" s="313">
        <v>147</v>
      </c>
      <c r="L23" s="313">
        <v>212</v>
      </c>
      <c r="M23" s="313">
        <v>223</v>
      </c>
      <c r="N23" s="313">
        <v>162</v>
      </c>
      <c r="O23" s="313">
        <v>166</v>
      </c>
      <c r="P23" s="313">
        <v>157</v>
      </c>
      <c r="Q23" s="313">
        <v>176</v>
      </c>
      <c r="R23" s="313">
        <v>163</v>
      </c>
      <c r="S23" s="313">
        <v>137</v>
      </c>
      <c r="T23" s="313">
        <v>127</v>
      </c>
      <c r="U23" s="317">
        <v>132</v>
      </c>
      <c r="V23" s="317">
        <v>118</v>
      </c>
      <c r="W23" s="317">
        <v>130</v>
      </c>
      <c r="X23" s="315">
        <v>123</v>
      </c>
      <c r="Y23" s="315">
        <v>123</v>
      </c>
      <c r="Z23" s="315">
        <v>124</v>
      </c>
      <c r="AA23" s="315">
        <v>108</v>
      </c>
      <c r="AB23" s="315">
        <v>101</v>
      </c>
      <c r="AC23" s="315">
        <v>114</v>
      </c>
      <c r="AD23" s="315">
        <v>132</v>
      </c>
      <c r="AE23" s="315">
        <v>132</v>
      </c>
      <c r="AF23" s="315">
        <v>145</v>
      </c>
    </row>
    <row r="24" spans="1:32" ht="15.75" customHeight="1">
      <c r="A24" s="793" t="s">
        <v>13</v>
      </c>
      <c r="B24" s="300" t="s">
        <v>3</v>
      </c>
      <c r="C24" s="301">
        <v>1350.3</v>
      </c>
      <c r="D24" s="301">
        <v>1324</v>
      </c>
      <c r="E24" s="301">
        <v>1225</v>
      </c>
      <c r="F24" s="301">
        <v>1107</v>
      </c>
      <c r="G24" s="302">
        <v>1313</v>
      </c>
      <c r="H24" s="302">
        <v>853</v>
      </c>
      <c r="I24" s="301">
        <v>1171</v>
      </c>
      <c r="J24" s="301">
        <v>808</v>
      </c>
      <c r="K24" s="301">
        <v>534</v>
      </c>
      <c r="L24" s="301">
        <v>943.6</v>
      </c>
      <c r="M24" s="301">
        <v>1371.5</v>
      </c>
      <c r="N24" s="301">
        <v>1502</v>
      </c>
      <c r="O24" s="301">
        <v>2137.08</v>
      </c>
      <c r="P24" s="301">
        <v>2240.5</v>
      </c>
      <c r="Q24" s="301">
        <v>1770.05</v>
      </c>
      <c r="R24" s="301">
        <v>1578.91</v>
      </c>
      <c r="S24" s="301">
        <v>955.75</v>
      </c>
      <c r="T24" s="301">
        <v>1268.49</v>
      </c>
      <c r="U24" s="316">
        <v>1758.5</v>
      </c>
      <c r="V24" s="316">
        <v>2156</v>
      </c>
      <c r="W24" s="316">
        <v>2238</v>
      </c>
      <c r="X24" s="307">
        <v>1538.26</v>
      </c>
      <c r="Y24" s="307">
        <v>1532</v>
      </c>
      <c r="Z24" s="307">
        <v>1493</v>
      </c>
      <c r="AA24" s="307">
        <v>1269</v>
      </c>
      <c r="AB24" s="307">
        <v>645</v>
      </c>
      <c r="AC24" s="307">
        <v>974</v>
      </c>
      <c r="AD24" s="307">
        <v>1189</v>
      </c>
      <c r="AE24" s="307">
        <v>1645</v>
      </c>
      <c r="AF24" s="307">
        <v>1842.09</v>
      </c>
    </row>
    <row r="25" spans="1:32" ht="15.75" customHeight="1">
      <c r="A25" s="794"/>
      <c r="B25" s="300" t="s">
        <v>5</v>
      </c>
      <c r="C25" s="301">
        <v>1300.3</v>
      </c>
      <c r="D25" s="301">
        <v>1324</v>
      </c>
      <c r="E25" s="301">
        <v>941</v>
      </c>
      <c r="F25" s="301">
        <v>1055</v>
      </c>
      <c r="G25" s="302">
        <v>1283</v>
      </c>
      <c r="H25" s="302">
        <v>841</v>
      </c>
      <c r="I25" s="301">
        <v>1159</v>
      </c>
      <c r="J25" s="301">
        <v>637</v>
      </c>
      <c r="K25" s="301">
        <v>112</v>
      </c>
      <c r="L25" s="301">
        <v>897.85</v>
      </c>
      <c r="M25" s="301">
        <v>1257.25</v>
      </c>
      <c r="N25" s="301">
        <v>1456.5</v>
      </c>
      <c r="O25" s="301">
        <v>2090.88</v>
      </c>
      <c r="P25" s="301">
        <v>2240.5</v>
      </c>
      <c r="Q25" s="301">
        <v>1705</v>
      </c>
      <c r="R25" s="301">
        <v>1548</v>
      </c>
      <c r="S25" s="301">
        <v>955.75</v>
      </c>
      <c r="T25" s="301">
        <v>1266.49</v>
      </c>
      <c r="U25" s="316">
        <v>1743.5</v>
      </c>
      <c r="V25" s="316">
        <v>1600</v>
      </c>
      <c r="W25" s="316">
        <v>2236</v>
      </c>
      <c r="X25" s="307">
        <v>1533.71</v>
      </c>
      <c r="Y25" s="307">
        <v>1503</v>
      </c>
      <c r="Z25" s="307">
        <v>1389</v>
      </c>
      <c r="AA25" s="307">
        <v>1267</v>
      </c>
      <c r="AB25" s="307">
        <v>645</v>
      </c>
      <c r="AC25" s="307">
        <v>973</v>
      </c>
      <c r="AD25" s="307">
        <v>1132.27</v>
      </c>
      <c r="AE25" s="307">
        <v>1619</v>
      </c>
      <c r="AF25" s="307">
        <v>1797.02</v>
      </c>
    </row>
    <row r="26" spans="1:32" ht="15.75" customHeight="1">
      <c r="A26" s="794"/>
      <c r="B26" s="309" t="s">
        <v>67</v>
      </c>
      <c r="C26" s="310">
        <v>105392.37</v>
      </c>
      <c r="D26" s="310">
        <v>118577</v>
      </c>
      <c r="E26" s="310">
        <v>78513</v>
      </c>
      <c r="F26" s="310">
        <v>94127</v>
      </c>
      <c r="G26" s="302">
        <v>109655</v>
      </c>
      <c r="H26" s="302">
        <v>83350</v>
      </c>
      <c r="I26" s="310">
        <v>101659</v>
      </c>
      <c r="J26" s="310">
        <v>74087</v>
      </c>
      <c r="K26" s="310">
        <v>14000</v>
      </c>
      <c r="L26" s="310">
        <v>84499</v>
      </c>
      <c r="M26" s="310">
        <v>102097</v>
      </c>
      <c r="N26" s="310">
        <v>133570</v>
      </c>
      <c r="O26" s="310">
        <v>202939</v>
      </c>
      <c r="P26" s="310">
        <v>194036</v>
      </c>
      <c r="Q26" s="301">
        <v>131699</v>
      </c>
      <c r="R26" s="301">
        <v>142444.33</v>
      </c>
      <c r="S26" s="301">
        <v>87016.39</v>
      </c>
      <c r="T26" s="301">
        <v>119374</v>
      </c>
      <c r="U26" s="316">
        <v>177771.6</v>
      </c>
      <c r="V26" s="316">
        <v>165108</v>
      </c>
      <c r="W26" s="316">
        <v>259522</v>
      </c>
      <c r="X26" s="307">
        <v>150276.56</v>
      </c>
      <c r="Y26" s="307">
        <v>161427</v>
      </c>
      <c r="Z26" s="307">
        <v>134622</v>
      </c>
      <c r="AA26" s="307">
        <v>152922</v>
      </c>
      <c r="AB26" s="307">
        <v>66412</v>
      </c>
      <c r="AC26" s="307">
        <v>116953</v>
      </c>
      <c r="AD26" s="307">
        <v>107152</v>
      </c>
      <c r="AE26" s="307">
        <v>178584</v>
      </c>
      <c r="AF26" s="307">
        <v>190140.48</v>
      </c>
    </row>
    <row r="27" spans="1:32" ht="15.75" customHeight="1">
      <c r="A27" s="794"/>
      <c r="B27" s="300" t="s">
        <v>63</v>
      </c>
      <c r="C27" s="301">
        <v>81.05234945781743</v>
      </c>
      <c r="D27" s="301">
        <v>89.559667673716</v>
      </c>
      <c r="E27" s="301">
        <v>83.43570669500531</v>
      </c>
      <c r="F27" s="301">
        <v>89.21990521327014</v>
      </c>
      <c r="G27" s="303">
        <v>85.4676539360873</v>
      </c>
      <c r="H27" s="303">
        <v>99.10820451843044</v>
      </c>
      <c r="I27" s="301">
        <v>87.71268334771355</v>
      </c>
      <c r="J27" s="301">
        <v>116.3061224489796</v>
      </c>
      <c r="K27" s="301">
        <v>125</v>
      </c>
      <c r="L27" s="301">
        <v>94.11260232778304</v>
      </c>
      <c r="M27" s="312">
        <v>81.20660171008153</v>
      </c>
      <c r="N27" s="312">
        <v>91.70614486783384</v>
      </c>
      <c r="O27" s="312">
        <v>97.059132996633</v>
      </c>
      <c r="P27" s="312">
        <v>86.60388306181656</v>
      </c>
      <c r="Q27" s="305">
        <f aca="true" t="shared" si="7" ref="Q27:AA27">SUM(Q26/Q25)</f>
        <v>77.24281524926687</v>
      </c>
      <c r="R27" s="305">
        <f t="shared" si="7"/>
        <v>92.01830103359173</v>
      </c>
      <c r="S27" s="305">
        <f t="shared" si="7"/>
        <v>91.04513732670678</v>
      </c>
      <c r="T27" s="305">
        <f t="shared" si="7"/>
        <v>94.25577777953241</v>
      </c>
      <c r="U27" s="305">
        <f t="shared" si="7"/>
        <v>101.96248924577</v>
      </c>
      <c r="V27" s="305">
        <f t="shared" si="7"/>
        <v>103.1925</v>
      </c>
      <c r="W27" s="305">
        <f t="shared" si="7"/>
        <v>116.06529516994634</v>
      </c>
      <c r="X27" s="305">
        <f t="shared" si="7"/>
        <v>97.98238258862496</v>
      </c>
      <c r="Y27" s="307">
        <f t="shared" si="7"/>
        <v>107.40319361277444</v>
      </c>
      <c r="Z27" s="307">
        <f t="shared" si="7"/>
        <v>96.92008639308855</v>
      </c>
      <c r="AA27" s="307">
        <f t="shared" si="7"/>
        <v>120.69613259668509</v>
      </c>
      <c r="AB27" s="307">
        <f>SUM(AB26/AB25)</f>
        <v>102.96434108527131</v>
      </c>
      <c r="AC27" s="307">
        <f>SUM(AC26/AC25)</f>
        <v>120.1983556012333</v>
      </c>
      <c r="AD27" s="307">
        <f>SUM(AD26/AD25)</f>
        <v>94.6346719422046</v>
      </c>
      <c r="AE27" s="307">
        <f>SUM(AE26/AE25)</f>
        <v>110.30512662137122</v>
      </c>
      <c r="AF27" s="307">
        <f>SUM(AF26/AF25)</f>
        <v>105.80877230080912</v>
      </c>
    </row>
    <row r="28" spans="1:32" ht="15.75" customHeight="1">
      <c r="A28" s="795"/>
      <c r="B28" s="300" t="s">
        <v>9</v>
      </c>
      <c r="C28" s="318">
        <v>69</v>
      </c>
      <c r="D28" s="318">
        <v>71</v>
      </c>
      <c r="E28" s="318">
        <v>67</v>
      </c>
      <c r="F28" s="318">
        <v>68</v>
      </c>
      <c r="G28" s="302">
        <v>141</v>
      </c>
      <c r="H28" s="302">
        <v>118</v>
      </c>
      <c r="I28" s="313">
        <v>136</v>
      </c>
      <c r="J28" s="313">
        <v>74</v>
      </c>
      <c r="K28" s="318">
        <v>71</v>
      </c>
      <c r="L28" s="313">
        <v>80</v>
      </c>
      <c r="M28" s="313">
        <v>126</v>
      </c>
      <c r="N28" s="313">
        <v>83</v>
      </c>
      <c r="O28" s="313">
        <v>105</v>
      </c>
      <c r="P28" s="313">
        <v>76</v>
      </c>
      <c r="Q28" s="313">
        <v>100</v>
      </c>
      <c r="R28" s="313">
        <v>59</v>
      </c>
      <c r="S28" s="313">
        <v>68</v>
      </c>
      <c r="T28" s="313">
        <v>46</v>
      </c>
      <c r="U28" s="317">
        <v>105</v>
      </c>
      <c r="V28" s="317">
        <v>139</v>
      </c>
      <c r="W28" s="317">
        <v>96</v>
      </c>
      <c r="X28" s="315">
        <v>100</v>
      </c>
      <c r="Y28" s="315">
        <v>101</v>
      </c>
      <c r="Z28" s="315">
        <v>119</v>
      </c>
      <c r="AA28" s="315">
        <v>32</v>
      </c>
      <c r="AB28" s="315">
        <v>13</v>
      </c>
      <c r="AC28" s="315">
        <v>19</v>
      </c>
      <c r="AD28" s="315">
        <v>34</v>
      </c>
      <c r="AE28" s="315">
        <v>20</v>
      </c>
      <c r="AF28" s="315">
        <v>29</v>
      </c>
    </row>
    <row r="29" spans="1:32" ht="15.75" customHeight="1">
      <c r="A29" s="793" t="s">
        <v>15</v>
      </c>
      <c r="B29" s="300" t="s">
        <v>3</v>
      </c>
      <c r="C29" s="301">
        <v>13071.2</v>
      </c>
      <c r="D29" s="301">
        <v>11320</v>
      </c>
      <c r="E29" s="301">
        <v>9627</v>
      </c>
      <c r="F29" s="301">
        <v>10374</v>
      </c>
      <c r="G29" s="302">
        <v>11960</v>
      </c>
      <c r="H29" s="302">
        <v>14774</v>
      </c>
      <c r="I29" s="301">
        <v>14824.48</v>
      </c>
      <c r="J29" s="301">
        <v>8801.13</v>
      </c>
      <c r="K29" s="301">
        <v>11898</v>
      </c>
      <c r="L29" s="301">
        <v>15142.6</v>
      </c>
      <c r="M29" s="301">
        <v>16704.43</v>
      </c>
      <c r="N29" s="301">
        <v>12650.51</v>
      </c>
      <c r="O29" s="301">
        <v>11560.91</v>
      </c>
      <c r="P29" s="301">
        <v>10678.22</v>
      </c>
      <c r="Q29" s="301">
        <v>13852.24</v>
      </c>
      <c r="R29" s="301">
        <v>9640.76</v>
      </c>
      <c r="S29" s="301">
        <v>8362.28</v>
      </c>
      <c r="T29" s="301">
        <v>10000.02</v>
      </c>
      <c r="U29" s="316">
        <v>13448</v>
      </c>
      <c r="V29" s="316">
        <v>11356.24</v>
      </c>
      <c r="W29" s="316">
        <v>12306</v>
      </c>
      <c r="X29" s="307">
        <v>11834.12</v>
      </c>
      <c r="Y29" s="307">
        <v>10917</v>
      </c>
      <c r="Z29" s="307">
        <v>11164</v>
      </c>
      <c r="AA29" s="307">
        <v>7723</v>
      </c>
      <c r="AB29" s="307">
        <v>6457</v>
      </c>
      <c r="AC29" s="307">
        <v>9027</v>
      </c>
      <c r="AD29" s="307">
        <v>11260.98</v>
      </c>
      <c r="AE29" s="307">
        <v>9522</v>
      </c>
      <c r="AF29" s="307">
        <v>9192</v>
      </c>
    </row>
    <row r="30" spans="1:32" ht="15.75" customHeight="1">
      <c r="A30" s="794"/>
      <c r="B30" s="300" t="s">
        <v>5</v>
      </c>
      <c r="C30" s="301">
        <v>13045.2</v>
      </c>
      <c r="D30" s="301">
        <v>11021</v>
      </c>
      <c r="E30" s="301">
        <v>9516</v>
      </c>
      <c r="F30" s="301">
        <v>10250</v>
      </c>
      <c r="G30" s="302">
        <v>11918</v>
      </c>
      <c r="H30" s="302">
        <v>14693</v>
      </c>
      <c r="I30" s="301">
        <v>14749.89</v>
      </c>
      <c r="J30" s="301">
        <v>7015.13</v>
      </c>
      <c r="K30" s="301">
        <v>11815</v>
      </c>
      <c r="L30" s="301">
        <v>14504.27</v>
      </c>
      <c r="M30" s="301">
        <v>15299.68</v>
      </c>
      <c r="N30" s="301">
        <v>12434.76</v>
      </c>
      <c r="O30" s="301">
        <v>11425.11</v>
      </c>
      <c r="P30" s="301">
        <v>10559.37</v>
      </c>
      <c r="Q30" s="301">
        <v>13565.49</v>
      </c>
      <c r="R30" s="301">
        <v>9596</v>
      </c>
      <c r="S30" s="301">
        <v>8279.28</v>
      </c>
      <c r="T30" s="301">
        <v>9904.7</v>
      </c>
      <c r="U30" s="316">
        <v>13262.1</v>
      </c>
      <c r="V30" s="316">
        <v>11245</v>
      </c>
      <c r="W30" s="316">
        <v>12269</v>
      </c>
      <c r="X30" s="307">
        <v>11427.99</v>
      </c>
      <c r="Y30" s="307">
        <v>10895</v>
      </c>
      <c r="Z30" s="307">
        <v>11059</v>
      </c>
      <c r="AA30" s="307">
        <v>7635</v>
      </c>
      <c r="AB30" s="307">
        <v>6191</v>
      </c>
      <c r="AC30" s="307">
        <v>8899</v>
      </c>
      <c r="AD30" s="307">
        <v>10859</v>
      </c>
      <c r="AE30" s="307">
        <v>9480</v>
      </c>
      <c r="AF30" s="307">
        <v>9147</v>
      </c>
    </row>
    <row r="31" spans="1:32" ht="15.75" customHeight="1">
      <c r="A31" s="794"/>
      <c r="B31" s="309" t="s">
        <v>67</v>
      </c>
      <c r="C31" s="310">
        <v>1044590.7</v>
      </c>
      <c r="D31" s="310">
        <v>749647</v>
      </c>
      <c r="E31" s="310">
        <v>788367</v>
      </c>
      <c r="F31" s="310">
        <v>937347</v>
      </c>
      <c r="G31" s="302">
        <v>1054216</v>
      </c>
      <c r="H31" s="302">
        <v>1435768</v>
      </c>
      <c r="I31" s="310">
        <v>1328240</v>
      </c>
      <c r="J31" s="310">
        <v>611749</v>
      </c>
      <c r="K31" s="310">
        <v>1149965</v>
      </c>
      <c r="L31" s="310">
        <v>1295965</v>
      </c>
      <c r="M31" s="310">
        <v>1017585</v>
      </c>
      <c r="N31" s="310">
        <v>1174943.97</v>
      </c>
      <c r="O31" s="310">
        <v>1081939</v>
      </c>
      <c r="P31" s="310">
        <v>1036539</v>
      </c>
      <c r="Q31" s="301">
        <v>1068225</v>
      </c>
      <c r="R31" s="301">
        <v>915723.8</v>
      </c>
      <c r="S31" s="301">
        <v>785259.04</v>
      </c>
      <c r="T31" s="301">
        <v>1079890</v>
      </c>
      <c r="U31" s="316">
        <v>1320471</v>
      </c>
      <c r="V31" s="316">
        <v>1013185</v>
      </c>
      <c r="W31" s="316">
        <v>1340047</v>
      </c>
      <c r="X31" s="307">
        <v>1133487.92</v>
      </c>
      <c r="Y31" s="307">
        <v>1060249</v>
      </c>
      <c r="Z31" s="307">
        <v>1134265</v>
      </c>
      <c r="AA31" s="307">
        <v>819268.03</v>
      </c>
      <c r="AB31" s="307">
        <v>651016</v>
      </c>
      <c r="AC31" s="307">
        <v>965501</v>
      </c>
      <c r="AD31" s="307">
        <v>1091728</v>
      </c>
      <c r="AE31" s="307">
        <v>1074799</v>
      </c>
      <c r="AF31" s="307">
        <v>1057693</v>
      </c>
    </row>
    <row r="32" spans="1:32" ht="15.75" customHeight="1">
      <c r="A32" s="794"/>
      <c r="B32" s="300" t="s">
        <v>63</v>
      </c>
      <c r="C32" s="301">
        <v>80.07471713733786</v>
      </c>
      <c r="D32" s="301">
        <v>68.0198711550676</v>
      </c>
      <c r="E32" s="301">
        <v>82.84646910466583</v>
      </c>
      <c r="F32" s="301">
        <v>91.44848780487806</v>
      </c>
      <c r="G32" s="303">
        <v>88.45578117133748</v>
      </c>
      <c r="H32" s="303">
        <v>97.71782481453754</v>
      </c>
      <c r="I32" s="301">
        <v>90.05084105711975</v>
      </c>
      <c r="J32" s="301">
        <v>87.20422857452392</v>
      </c>
      <c r="K32" s="301">
        <v>97.33093525179856</v>
      </c>
      <c r="L32" s="301">
        <v>89.3505843451618</v>
      </c>
      <c r="M32" s="312">
        <v>66.5102145927235</v>
      </c>
      <c r="N32" s="312">
        <v>94.48867288150313</v>
      </c>
      <c r="O32" s="312">
        <v>94.69834426101805</v>
      </c>
      <c r="P32" s="312">
        <v>98.16295858559742</v>
      </c>
      <c r="Q32" s="305">
        <f aca="true" t="shared" si="8" ref="Q32:AA32">SUM(Q31/Q30)</f>
        <v>78.74577328205616</v>
      </c>
      <c r="R32" s="305">
        <f t="shared" si="8"/>
        <v>95.42765735723218</v>
      </c>
      <c r="S32" s="305">
        <f t="shared" si="8"/>
        <v>94.8462958131625</v>
      </c>
      <c r="T32" s="305">
        <f t="shared" si="8"/>
        <v>109.02803719446322</v>
      </c>
      <c r="U32" s="305">
        <f t="shared" si="8"/>
        <v>99.56726310312847</v>
      </c>
      <c r="V32" s="305">
        <f t="shared" si="8"/>
        <v>90.1009337483326</v>
      </c>
      <c r="W32" s="305">
        <f t="shared" si="8"/>
        <v>109.22218599722879</v>
      </c>
      <c r="X32" s="305">
        <f t="shared" si="8"/>
        <v>99.18523904903661</v>
      </c>
      <c r="Y32" s="307">
        <f t="shared" si="8"/>
        <v>97.31519045433686</v>
      </c>
      <c r="Z32" s="307">
        <f t="shared" si="8"/>
        <v>102.56487928384122</v>
      </c>
      <c r="AA32" s="307">
        <f t="shared" si="8"/>
        <v>107.30426064178127</v>
      </c>
      <c r="AB32" s="307">
        <f>SUM(AB31/AB30)</f>
        <v>105.1552253270877</v>
      </c>
      <c r="AC32" s="307">
        <f>SUM(AC31/AC30)</f>
        <v>108.49544892684571</v>
      </c>
      <c r="AD32" s="307">
        <f>SUM(AD31/AD30)</f>
        <v>100.53669767013537</v>
      </c>
      <c r="AE32" s="307">
        <f>SUM(AE31/AE30)</f>
        <v>113.37542194092828</v>
      </c>
      <c r="AF32" s="307">
        <f>SUM(AF31/AF30)</f>
        <v>115.63277577347765</v>
      </c>
    </row>
    <row r="33" spans="1:32" ht="15.75" customHeight="1">
      <c r="A33" s="795"/>
      <c r="B33" s="300" t="s">
        <v>9</v>
      </c>
      <c r="C33" s="313">
        <v>664</v>
      </c>
      <c r="D33" s="313">
        <v>560</v>
      </c>
      <c r="E33" s="313">
        <v>303</v>
      </c>
      <c r="F33" s="313">
        <v>398</v>
      </c>
      <c r="G33" s="302">
        <v>458</v>
      </c>
      <c r="H33" s="302">
        <v>474</v>
      </c>
      <c r="I33" s="313">
        <v>547</v>
      </c>
      <c r="J33" s="313">
        <v>285</v>
      </c>
      <c r="K33" s="313">
        <v>338</v>
      </c>
      <c r="L33" s="313">
        <v>469</v>
      </c>
      <c r="M33" s="313">
        <v>692</v>
      </c>
      <c r="N33" s="313">
        <v>459</v>
      </c>
      <c r="O33" s="313">
        <v>285</v>
      </c>
      <c r="P33" s="313">
        <v>242</v>
      </c>
      <c r="Q33" s="313">
        <v>436</v>
      </c>
      <c r="R33" s="313">
        <v>295</v>
      </c>
      <c r="S33" s="313">
        <v>266</v>
      </c>
      <c r="T33" s="313">
        <v>221</v>
      </c>
      <c r="U33" s="317">
        <v>483</v>
      </c>
      <c r="V33" s="317">
        <v>330</v>
      </c>
      <c r="W33" s="317">
        <v>304</v>
      </c>
      <c r="X33" s="315">
        <v>335</v>
      </c>
      <c r="Y33" s="315">
        <v>320</v>
      </c>
      <c r="Z33" s="315">
        <v>284</v>
      </c>
      <c r="AA33" s="315">
        <v>164</v>
      </c>
      <c r="AB33" s="315">
        <v>145</v>
      </c>
      <c r="AC33" s="315">
        <v>196</v>
      </c>
      <c r="AD33" s="315">
        <v>181</v>
      </c>
      <c r="AE33" s="315">
        <v>150</v>
      </c>
      <c r="AF33" s="315">
        <v>166</v>
      </c>
    </row>
    <row r="34" spans="1:32" ht="18.75" customHeight="1">
      <c r="A34" s="793" t="s">
        <v>171</v>
      </c>
      <c r="B34" s="300" t="s">
        <v>3</v>
      </c>
      <c r="C34" s="301">
        <v>200</v>
      </c>
      <c r="D34" s="301">
        <v>128</v>
      </c>
      <c r="E34" s="301">
        <v>45</v>
      </c>
      <c r="F34" s="301">
        <v>224</v>
      </c>
      <c r="G34" s="302">
        <v>342</v>
      </c>
      <c r="H34" s="302">
        <v>372</v>
      </c>
      <c r="I34" s="301">
        <v>407</v>
      </c>
      <c r="J34" s="301">
        <v>115</v>
      </c>
      <c r="K34" s="301">
        <v>90</v>
      </c>
      <c r="L34" s="301">
        <v>80</v>
      </c>
      <c r="M34" s="301">
        <v>80</v>
      </c>
      <c r="N34" s="301">
        <v>7.83</v>
      </c>
      <c r="O34" s="301"/>
      <c r="P34" s="301"/>
      <c r="Q34" s="301"/>
      <c r="R34" s="301"/>
      <c r="S34" s="301"/>
      <c r="T34" s="301"/>
      <c r="U34" s="316"/>
      <c r="V34" s="317">
        <v>0</v>
      </c>
      <c r="W34" s="317">
        <v>0</v>
      </c>
      <c r="X34" s="307">
        <v>26</v>
      </c>
      <c r="Y34" s="307">
        <v>92</v>
      </c>
      <c r="Z34" s="307">
        <v>87</v>
      </c>
      <c r="AA34" s="307">
        <v>87</v>
      </c>
      <c r="AB34" s="307">
        <v>88</v>
      </c>
      <c r="AC34" s="307">
        <v>90</v>
      </c>
      <c r="AD34" s="307">
        <v>90.5</v>
      </c>
      <c r="AE34" s="307">
        <v>90</v>
      </c>
      <c r="AF34" s="307">
        <v>90.91</v>
      </c>
    </row>
    <row r="35" spans="1:32" ht="18.75" customHeight="1">
      <c r="A35" s="794"/>
      <c r="B35" s="300" t="s">
        <v>5</v>
      </c>
      <c r="C35" s="301">
        <v>169</v>
      </c>
      <c r="D35" s="301">
        <v>128</v>
      </c>
      <c r="E35" s="301">
        <v>45</v>
      </c>
      <c r="F35" s="301">
        <v>224</v>
      </c>
      <c r="G35" s="302">
        <v>342</v>
      </c>
      <c r="H35" s="302">
        <v>315</v>
      </c>
      <c r="I35" s="301">
        <v>407</v>
      </c>
      <c r="J35" s="301">
        <v>95</v>
      </c>
      <c r="K35" s="301">
        <v>90</v>
      </c>
      <c r="L35" s="301">
        <v>80</v>
      </c>
      <c r="M35" s="301">
        <v>53</v>
      </c>
      <c r="N35" s="301">
        <v>7.83</v>
      </c>
      <c r="O35" s="301"/>
      <c r="P35" s="301"/>
      <c r="Q35" s="301"/>
      <c r="R35" s="301"/>
      <c r="S35" s="301"/>
      <c r="T35" s="301"/>
      <c r="U35" s="316"/>
      <c r="V35" s="317">
        <v>0</v>
      </c>
      <c r="W35" s="317">
        <v>0</v>
      </c>
      <c r="X35" s="307">
        <v>26</v>
      </c>
      <c r="Y35" s="307">
        <v>87</v>
      </c>
      <c r="Z35" s="307">
        <v>87</v>
      </c>
      <c r="AA35" s="307">
        <v>87</v>
      </c>
      <c r="AB35" s="307">
        <v>88</v>
      </c>
      <c r="AC35" s="307">
        <v>90</v>
      </c>
      <c r="AD35" s="307">
        <v>90.5</v>
      </c>
      <c r="AE35" s="307">
        <v>90</v>
      </c>
      <c r="AF35" s="307">
        <v>90</v>
      </c>
    </row>
    <row r="36" spans="1:32" ht="15" customHeight="1">
      <c r="A36" s="794"/>
      <c r="B36" s="309" t="s">
        <v>7</v>
      </c>
      <c r="C36" s="310">
        <v>12769</v>
      </c>
      <c r="D36" s="310">
        <v>11575</v>
      </c>
      <c r="E36" s="310">
        <v>2520</v>
      </c>
      <c r="F36" s="310">
        <v>19048</v>
      </c>
      <c r="G36" s="302">
        <v>32445</v>
      </c>
      <c r="H36" s="302">
        <v>26801</v>
      </c>
      <c r="I36" s="310">
        <v>39987</v>
      </c>
      <c r="J36" s="310">
        <v>7220</v>
      </c>
      <c r="K36" s="310">
        <v>9186</v>
      </c>
      <c r="L36" s="310">
        <v>7760</v>
      </c>
      <c r="M36" s="310">
        <v>4929</v>
      </c>
      <c r="N36" s="310">
        <v>391</v>
      </c>
      <c r="O36" s="310"/>
      <c r="P36" s="310"/>
      <c r="Q36" s="301"/>
      <c r="R36" s="301"/>
      <c r="S36" s="301"/>
      <c r="T36" s="301"/>
      <c r="U36" s="316"/>
      <c r="V36" s="317">
        <v>0</v>
      </c>
      <c r="W36" s="317">
        <v>0</v>
      </c>
      <c r="X36" s="307">
        <v>2860</v>
      </c>
      <c r="Y36" s="307">
        <v>8419</v>
      </c>
      <c r="Z36" s="307">
        <v>10852</v>
      </c>
      <c r="AA36" s="307">
        <v>8874</v>
      </c>
      <c r="AB36" s="307">
        <v>8862</v>
      </c>
      <c r="AC36" s="307">
        <v>11117</v>
      </c>
      <c r="AD36" s="307">
        <v>11117</v>
      </c>
      <c r="AE36" s="307">
        <v>7699</v>
      </c>
      <c r="AF36" s="307">
        <v>8277</v>
      </c>
    </row>
    <row r="37" spans="1:32" ht="17.25" customHeight="1">
      <c r="A37" s="794"/>
      <c r="B37" s="300" t="s">
        <v>8</v>
      </c>
      <c r="C37" s="301">
        <v>75.55621301775147</v>
      </c>
      <c r="D37" s="301">
        <v>90.4296875</v>
      </c>
      <c r="E37" s="301">
        <v>56</v>
      </c>
      <c r="F37" s="301">
        <v>85.03571428571429</v>
      </c>
      <c r="G37" s="303">
        <v>94.86842105263158</v>
      </c>
      <c r="H37" s="303">
        <v>85.08253968253969</v>
      </c>
      <c r="I37" s="301">
        <v>98.24815724815724</v>
      </c>
      <c r="J37" s="301">
        <v>76</v>
      </c>
      <c r="K37" s="301">
        <v>102.06666666666666</v>
      </c>
      <c r="L37" s="301">
        <v>97</v>
      </c>
      <c r="M37" s="312">
        <v>93</v>
      </c>
      <c r="N37" s="312">
        <v>49.936143039591315</v>
      </c>
      <c r="O37" s="312"/>
      <c r="P37" s="312"/>
      <c r="Q37" s="312" t="e">
        <f aca="true" t="shared" si="9" ref="Q37:AA37">SUM(Q36/Q35)</f>
        <v>#DIV/0!</v>
      </c>
      <c r="R37" s="312" t="e">
        <f t="shared" si="9"/>
        <v>#DIV/0!</v>
      </c>
      <c r="S37" s="312" t="e">
        <f t="shared" si="9"/>
        <v>#DIV/0!</v>
      </c>
      <c r="T37" s="312"/>
      <c r="U37" s="316"/>
      <c r="V37" s="317">
        <v>0</v>
      </c>
      <c r="W37" s="317">
        <v>0</v>
      </c>
      <c r="X37" s="307">
        <f t="shared" si="9"/>
        <v>110</v>
      </c>
      <c r="Y37" s="307">
        <f t="shared" si="9"/>
        <v>96.77011494252874</v>
      </c>
      <c r="Z37" s="307">
        <f t="shared" si="9"/>
        <v>124.73563218390805</v>
      </c>
      <c r="AA37" s="307">
        <f t="shared" si="9"/>
        <v>102</v>
      </c>
      <c r="AB37" s="307">
        <f>SUM(AB36/AB35)</f>
        <v>100.70454545454545</v>
      </c>
      <c r="AC37" s="307">
        <f>SUM(AC36/AC35)</f>
        <v>123.52222222222223</v>
      </c>
      <c r="AD37" s="307">
        <f>SUM(AD36/AD35)</f>
        <v>122.83977900552486</v>
      </c>
      <c r="AE37" s="307">
        <f>SUM(AE36/AE35)</f>
        <v>85.54444444444445</v>
      </c>
      <c r="AF37" s="307">
        <f>SUM(AF36/AF35)</f>
        <v>91.96666666666667</v>
      </c>
    </row>
    <row r="38" spans="1:32" ht="15.75" customHeight="1">
      <c r="A38" s="795"/>
      <c r="B38" s="300" t="s">
        <v>9</v>
      </c>
      <c r="C38" s="313">
        <v>2</v>
      </c>
      <c r="D38" s="313">
        <v>2</v>
      </c>
      <c r="E38" s="313">
        <v>1</v>
      </c>
      <c r="F38" s="313">
        <v>2</v>
      </c>
      <c r="G38" s="302">
        <v>3</v>
      </c>
      <c r="H38" s="302">
        <v>7</v>
      </c>
      <c r="I38" s="313">
        <v>4</v>
      </c>
      <c r="J38" s="313">
        <v>2</v>
      </c>
      <c r="K38" s="313">
        <v>1</v>
      </c>
      <c r="L38" s="313">
        <v>1</v>
      </c>
      <c r="M38" s="313">
        <v>1</v>
      </c>
      <c r="N38" s="313">
        <v>1</v>
      </c>
      <c r="O38" s="313"/>
      <c r="P38" s="313"/>
      <c r="Q38" s="301"/>
      <c r="R38" s="301"/>
      <c r="S38" s="301"/>
      <c r="T38" s="301"/>
      <c r="U38" s="316"/>
      <c r="V38" s="317">
        <v>0</v>
      </c>
      <c r="W38" s="317">
        <v>0</v>
      </c>
      <c r="X38" s="319">
        <v>2</v>
      </c>
      <c r="Y38" s="319">
        <v>3</v>
      </c>
      <c r="Z38" s="319">
        <v>1</v>
      </c>
      <c r="AA38" s="319">
        <v>1</v>
      </c>
      <c r="AB38" s="315">
        <v>1</v>
      </c>
      <c r="AC38" s="315">
        <v>1</v>
      </c>
      <c r="AD38" s="315">
        <v>1</v>
      </c>
      <c r="AE38" s="315">
        <v>1</v>
      </c>
      <c r="AF38" s="315">
        <v>1</v>
      </c>
    </row>
    <row r="39" spans="1:32" s="249" customFormat="1" ht="15.75" customHeight="1" hidden="1">
      <c r="A39" s="793" t="s">
        <v>207</v>
      </c>
      <c r="B39" s="300" t="s">
        <v>3</v>
      </c>
      <c r="C39" s="320">
        <v>7645</v>
      </c>
      <c r="D39" s="320">
        <v>6828</v>
      </c>
      <c r="E39" s="320">
        <v>7248</v>
      </c>
      <c r="F39" s="320">
        <v>7376</v>
      </c>
      <c r="G39" s="321">
        <v>8577</v>
      </c>
      <c r="H39" s="321">
        <v>10799</v>
      </c>
      <c r="I39" s="320">
        <v>12615.5</v>
      </c>
      <c r="J39" s="320">
        <v>8690</v>
      </c>
      <c r="K39" s="320">
        <v>7534</v>
      </c>
      <c r="L39" s="320">
        <v>9047</v>
      </c>
      <c r="M39" s="320">
        <v>8955.8</v>
      </c>
      <c r="N39" s="320">
        <v>7930</v>
      </c>
      <c r="O39" s="320">
        <v>8762</v>
      </c>
      <c r="P39" s="320">
        <v>8727.85</v>
      </c>
      <c r="Q39" s="320">
        <v>8898</v>
      </c>
      <c r="R39" s="320">
        <v>8898</v>
      </c>
      <c r="S39" s="320">
        <v>7300</v>
      </c>
      <c r="T39" s="320"/>
      <c r="U39" s="322"/>
      <c r="V39" s="322"/>
      <c r="W39" s="322"/>
      <c r="X39" s="323"/>
      <c r="Y39" s="323"/>
      <c r="Z39" s="323"/>
      <c r="AA39" s="323"/>
      <c r="AB39" s="323"/>
      <c r="AC39" s="323"/>
      <c r="AD39" s="323"/>
      <c r="AE39" s="323"/>
      <c r="AF39" s="323"/>
    </row>
    <row r="40" spans="1:32" s="249" customFormat="1" ht="15.75" customHeight="1" hidden="1">
      <c r="A40" s="794"/>
      <c r="B40" s="300" t="s">
        <v>5</v>
      </c>
      <c r="C40" s="320">
        <v>7592</v>
      </c>
      <c r="D40" s="320">
        <v>6558</v>
      </c>
      <c r="E40" s="320">
        <v>7163</v>
      </c>
      <c r="F40" s="320">
        <v>7326</v>
      </c>
      <c r="G40" s="321">
        <v>8421</v>
      </c>
      <c r="H40" s="321">
        <v>10480</v>
      </c>
      <c r="I40" s="320">
        <v>12311.5</v>
      </c>
      <c r="J40" s="320">
        <v>7495</v>
      </c>
      <c r="K40" s="320">
        <v>7354</v>
      </c>
      <c r="L40" s="320">
        <v>9016</v>
      </c>
      <c r="M40" s="320">
        <v>8779</v>
      </c>
      <c r="N40" s="320">
        <v>7313</v>
      </c>
      <c r="O40" s="320">
        <v>8742</v>
      </c>
      <c r="P40" s="320">
        <v>8698.85</v>
      </c>
      <c r="Q40" s="324">
        <v>8869</v>
      </c>
      <c r="R40" s="320">
        <v>8841</v>
      </c>
      <c r="S40" s="320">
        <v>7300</v>
      </c>
      <c r="T40" s="320"/>
      <c r="U40" s="322"/>
      <c r="V40" s="322"/>
      <c r="W40" s="322"/>
      <c r="X40" s="323"/>
      <c r="Y40" s="323"/>
      <c r="Z40" s="323"/>
      <c r="AA40" s="323"/>
      <c r="AB40" s="323"/>
      <c r="AC40" s="323"/>
      <c r="AD40" s="323"/>
      <c r="AE40" s="323"/>
      <c r="AF40" s="323"/>
    </row>
    <row r="41" spans="1:32" s="249" customFormat="1" ht="15.75" customHeight="1" hidden="1">
      <c r="A41" s="794"/>
      <c r="B41" s="309" t="s">
        <v>67</v>
      </c>
      <c r="C41" s="325">
        <v>626584</v>
      </c>
      <c r="D41" s="325">
        <v>555022</v>
      </c>
      <c r="E41" s="325">
        <v>646433</v>
      </c>
      <c r="F41" s="325">
        <v>690089</v>
      </c>
      <c r="G41" s="321">
        <v>742400</v>
      </c>
      <c r="H41" s="321">
        <v>890074</v>
      </c>
      <c r="I41" s="325">
        <v>1040641</v>
      </c>
      <c r="J41" s="325">
        <v>503755</v>
      </c>
      <c r="K41" s="325">
        <v>688168</v>
      </c>
      <c r="L41" s="325">
        <v>845536</v>
      </c>
      <c r="M41" s="325">
        <v>778513</v>
      </c>
      <c r="N41" s="325">
        <v>596195</v>
      </c>
      <c r="O41" s="325">
        <v>693654</v>
      </c>
      <c r="P41" s="325">
        <v>776066</v>
      </c>
      <c r="Q41" s="324">
        <v>700099</v>
      </c>
      <c r="R41" s="320">
        <v>684138.87</v>
      </c>
      <c r="S41" s="320">
        <v>591333</v>
      </c>
      <c r="T41" s="320"/>
      <c r="U41" s="322"/>
      <c r="V41" s="322"/>
      <c r="W41" s="322"/>
      <c r="X41" s="323"/>
      <c r="Y41" s="323"/>
      <c r="Z41" s="323"/>
      <c r="AA41" s="323"/>
      <c r="AB41" s="323"/>
      <c r="AC41" s="323"/>
      <c r="AD41" s="323"/>
      <c r="AE41" s="323"/>
      <c r="AF41" s="323"/>
    </row>
    <row r="42" spans="1:32" s="249" customFormat="1" ht="15.75" customHeight="1" hidden="1">
      <c r="A42" s="794"/>
      <c r="B42" s="300" t="s">
        <v>63</v>
      </c>
      <c r="C42" s="320">
        <v>82.53213909378293</v>
      </c>
      <c r="D42" s="320">
        <v>84.63281488258616</v>
      </c>
      <c r="E42" s="320">
        <v>90.2461259248918</v>
      </c>
      <c r="F42" s="320">
        <v>94.1972426972427</v>
      </c>
      <c r="G42" s="326">
        <v>88.16055100344377</v>
      </c>
      <c r="H42" s="326">
        <v>84.9307251908397</v>
      </c>
      <c r="I42" s="320">
        <v>84.52593104008447</v>
      </c>
      <c r="J42" s="320">
        <v>67.2121414276184</v>
      </c>
      <c r="K42" s="320">
        <v>93.57737285830841</v>
      </c>
      <c r="L42" s="320">
        <v>93.78172138420585</v>
      </c>
      <c r="M42" s="327">
        <v>88.6790067205832</v>
      </c>
      <c r="N42" s="327">
        <v>81.52536578695474</v>
      </c>
      <c r="O42" s="327">
        <v>79.34728894989705</v>
      </c>
      <c r="P42" s="327">
        <v>89.2147812641901</v>
      </c>
      <c r="Q42" s="328">
        <f>SUM(Q41/Q40)</f>
        <v>78.93776073965498</v>
      </c>
      <c r="R42" s="328">
        <f>SUM(R41/R40)</f>
        <v>77.38252120800814</v>
      </c>
      <c r="S42" s="328">
        <f>SUM(S41/S40)</f>
        <v>81.0045205479452</v>
      </c>
      <c r="T42" s="328"/>
      <c r="U42" s="328"/>
      <c r="V42" s="328"/>
      <c r="W42" s="328"/>
      <c r="X42" s="328"/>
      <c r="Y42" s="323"/>
      <c r="Z42" s="323"/>
      <c r="AA42" s="323"/>
      <c r="AB42" s="323"/>
      <c r="AC42" s="323"/>
      <c r="AD42" s="323"/>
      <c r="AE42" s="323"/>
      <c r="AF42" s="323"/>
    </row>
    <row r="43" spans="1:32" s="249" customFormat="1" ht="15.75" customHeight="1" hidden="1">
      <c r="A43" s="795"/>
      <c r="B43" s="300" t="s">
        <v>9</v>
      </c>
      <c r="C43" s="329">
        <v>104</v>
      </c>
      <c r="D43" s="329">
        <v>66</v>
      </c>
      <c r="E43" s="329">
        <v>64</v>
      </c>
      <c r="F43" s="329">
        <v>53</v>
      </c>
      <c r="G43" s="321">
        <v>68</v>
      </c>
      <c r="H43" s="321">
        <v>88</v>
      </c>
      <c r="I43" s="329">
        <v>82</v>
      </c>
      <c r="J43" s="329">
        <v>52</v>
      </c>
      <c r="K43" s="329">
        <v>38</v>
      </c>
      <c r="L43" s="329">
        <v>42</v>
      </c>
      <c r="M43" s="329">
        <v>45</v>
      </c>
      <c r="N43" s="329">
        <v>28</v>
      </c>
      <c r="O43" s="329">
        <v>40</v>
      </c>
      <c r="P43" s="329">
        <v>44</v>
      </c>
      <c r="Q43" s="329">
        <v>54</v>
      </c>
      <c r="R43" s="329">
        <v>36</v>
      </c>
      <c r="S43" s="329">
        <v>37</v>
      </c>
      <c r="T43" s="329"/>
      <c r="U43" s="330"/>
      <c r="V43" s="330"/>
      <c r="W43" s="330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1:32" ht="15.75" customHeight="1">
      <c r="A44" s="793" t="s">
        <v>172</v>
      </c>
      <c r="B44" s="300" t="s">
        <v>3</v>
      </c>
      <c r="C44" s="301">
        <v>7645</v>
      </c>
      <c r="D44" s="301">
        <v>6828</v>
      </c>
      <c r="E44" s="301">
        <v>7248</v>
      </c>
      <c r="F44" s="301">
        <v>7376</v>
      </c>
      <c r="G44" s="302">
        <v>8577</v>
      </c>
      <c r="H44" s="302">
        <v>10799</v>
      </c>
      <c r="I44" s="301">
        <v>12615.5</v>
      </c>
      <c r="J44" s="301">
        <v>8690</v>
      </c>
      <c r="K44" s="301">
        <v>7534</v>
      </c>
      <c r="L44" s="301">
        <v>9047</v>
      </c>
      <c r="M44" s="301">
        <v>8955.8</v>
      </c>
      <c r="N44" s="301">
        <v>7930</v>
      </c>
      <c r="O44" s="301">
        <v>8762</v>
      </c>
      <c r="P44" s="301">
        <v>8727.85</v>
      </c>
      <c r="Q44" s="301">
        <v>8898</v>
      </c>
      <c r="R44" s="301">
        <v>8898</v>
      </c>
      <c r="S44" s="301">
        <v>7300</v>
      </c>
      <c r="T44" s="301">
        <v>6167.8</v>
      </c>
      <c r="U44" s="316">
        <v>6446.8</v>
      </c>
      <c r="V44" s="316">
        <v>5642</v>
      </c>
      <c r="W44" s="316">
        <v>6092</v>
      </c>
      <c r="X44" s="307">
        <v>7009.99</v>
      </c>
      <c r="Y44" s="307">
        <v>7193</v>
      </c>
      <c r="Z44" s="307">
        <v>8896</v>
      </c>
      <c r="AA44" s="307">
        <v>6639</v>
      </c>
      <c r="AB44" s="307">
        <v>9455</v>
      </c>
      <c r="AC44" s="307">
        <v>12967</v>
      </c>
      <c r="AD44" s="307">
        <v>13741</v>
      </c>
      <c r="AE44" s="307">
        <v>14922</v>
      </c>
      <c r="AF44" s="307">
        <v>15222</v>
      </c>
    </row>
    <row r="45" spans="1:32" ht="15.75" customHeight="1">
      <c r="A45" s="794"/>
      <c r="B45" s="300" t="s">
        <v>5</v>
      </c>
      <c r="C45" s="301">
        <v>7592</v>
      </c>
      <c r="D45" s="301">
        <v>6558</v>
      </c>
      <c r="E45" s="301">
        <v>7163</v>
      </c>
      <c r="F45" s="301">
        <v>7326</v>
      </c>
      <c r="G45" s="302">
        <v>8421</v>
      </c>
      <c r="H45" s="302">
        <v>10480</v>
      </c>
      <c r="I45" s="301">
        <v>12311.5</v>
      </c>
      <c r="J45" s="301">
        <v>7495</v>
      </c>
      <c r="K45" s="301">
        <v>7354</v>
      </c>
      <c r="L45" s="301">
        <v>9016</v>
      </c>
      <c r="M45" s="301">
        <v>8779</v>
      </c>
      <c r="N45" s="301">
        <v>7313</v>
      </c>
      <c r="O45" s="301">
        <v>8742</v>
      </c>
      <c r="P45" s="301">
        <v>8698.85</v>
      </c>
      <c r="Q45" s="332">
        <v>8869</v>
      </c>
      <c r="R45" s="301">
        <v>8841</v>
      </c>
      <c r="S45" s="301">
        <v>7300</v>
      </c>
      <c r="T45" s="301">
        <v>6167.8</v>
      </c>
      <c r="U45" s="316">
        <v>6240.8</v>
      </c>
      <c r="V45" s="316">
        <v>5641</v>
      </c>
      <c r="W45" s="316">
        <v>5616</v>
      </c>
      <c r="X45" s="307">
        <v>6764.99</v>
      </c>
      <c r="Y45" s="307">
        <v>7193</v>
      </c>
      <c r="Z45" s="307">
        <v>8896</v>
      </c>
      <c r="AA45" s="307">
        <v>6033</v>
      </c>
      <c r="AB45" s="307">
        <v>9446</v>
      </c>
      <c r="AC45" s="307">
        <v>12967</v>
      </c>
      <c r="AD45" s="307">
        <v>13703</v>
      </c>
      <c r="AE45" s="307">
        <v>14450</v>
      </c>
      <c r="AF45" s="307">
        <v>15222</v>
      </c>
    </row>
    <row r="46" spans="1:32" ht="15.75" customHeight="1">
      <c r="A46" s="794"/>
      <c r="B46" s="309" t="s">
        <v>67</v>
      </c>
      <c r="C46" s="310">
        <v>626584</v>
      </c>
      <c r="D46" s="310">
        <v>555022</v>
      </c>
      <c r="E46" s="310">
        <v>646433</v>
      </c>
      <c r="F46" s="310">
        <v>690089</v>
      </c>
      <c r="G46" s="302">
        <v>742400</v>
      </c>
      <c r="H46" s="302">
        <v>890074</v>
      </c>
      <c r="I46" s="310">
        <v>1040641</v>
      </c>
      <c r="J46" s="310">
        <v>503755</v>
      </c>
      <c r="K46" s="310">
        <v>688168</v>
      </c>
      <c r="L46" s="310">
        <v>845536</v>
      </c>
      <c r="M46" s="310">
        <v>778513</v>
      </c>
      <c r="N46" s="310">
        <v>596195</v>
      </c>
      <c r="O46" s="310">
        <v>693654</v>
      </c>
      <c r="P46" s="310">
        <v>776066</v>
      </c>
      <c r="Q46" s="332">
        <v>700099</v>
      </c>
      <c r="R46" s="301">
        <v>684138.87</v>
      </c>
      <c r="S46" s="301">
        <v>591333</v>
      </c>
      <c r="T46" s="301">
        <v>583669</v>
      </c>
      <c r="U46" s="316">
        <v>592876</v>
      </c>
      <c r="V46" s="316">
        <v>495532</v>
      </c>
      <c r="W46" s="316">
        <v>534780</v>
      </c>
      <c r="X46" s="307">
        <v>635745.99</v>
      </c>
      <c r="Y46" s="307">
        <v>660559</v>
      </c>
      <c r="Z46" s="307">
        <v>781484</v>
      </c>
      <c r="AA46" s="307">
        <v>540157</v>
      </c>
      <c r="AB46" s="307">
        <v>972223</v>
      </c>
      <c r="AC46" s="307">
        <v>1350778</v>
      </c>
      <c r="AD46" s="307">
        <v>1452412</v>
      </c>
      <c r="AE46" s="307">
        <v>1387251</v>
      </c>
      <c r="AF46" s="307">
        <v>1529863.8</v>
      </c>
    </row>
    <row r="47" spans="1:32" ht="15.75" customHeight="1">
      <c r="A47" s="794"/>
      <c r="B47" s="300" t="s">
        <v>63</v>
      </c>
      <c r="C47" s="301">
        <v>82.53213909378293</v>
      </c>
      <c r="D47" s="301">
        <v>84.63281488258616</v>
      </c>
      <c r="E47" s="301">
        <v>90.2461259248918</v>
      </c>
      <c r="F47" s="301">
        <v>94.1972426972427</v>
      </c>
      <c r="G47" s="303">
        <v>88.16055100344377</v>
      </c>
      <c r="H47" s="303">
        <v>84.9307251908397</v>
      </c>
      <c r="I47" s="301">
        <v>84.52593104008447</v>
      </c>
      <c r="J47" s="301">
        <v>67.2121414276184</v>
      </c>
      <c r="K47" s="301">
        <v>93.57737285830841</v>
      </c>
      <c r="L47" s="301">
        <v>93.78172138420585</v>
      </c>
      <c r="M47" s="312">
        <v>88.6790067205832</v>
      </c>
      <c r="N47" s="312">
        <v>81.52536578695474</v>
      </c>
      <c r="O47" s="312">
        <v>79.34728894989705</v>
      </c>
      <c r="P47" s="312">
        <v>89.2147812641901</v>
      </c>
      <c r="Q47" s="305">
        <f aca="true" t="shared" si="10" ref="Q47:AA47">SUM(Q46/Q45)</f>
        <v>78.93776073965498</v>
      </c>
      <c r="R47" s="305">
        <f t="shared" si="10"/>
        <v>77.38252120800814</v>
      </c>
      <c r="S47" s="305">
        <f t="shared" si="10"/>
        <v>81.0045205479452</v>
      </c>
      <c r="T47" s="305">
        <f t="shared" si="10"/>
        <v>94.631635267032</v>
      </c>
      <c r="U47" s="305">
        <f t="shared" si="10"/>
        <v>95</v>
      </c>
      <c r="V47" s="305">
        <f t="shared" si="10"/>
        <v>87.84470838503812</v>
      </c>
      <c r="W47" s="305">
        <f t="shared" si="10"/>
        <v>95.22435897435898</v>
      </c>
      <c r="X47" s="305">
        <f t="shared" si="10"/>
        <v>93.97589501240948</v>
      </c>
      <c r="Y47" s="307">
        <f t="shared" si="10"/>
        <v>91.83358821076047</v>
      </c>
      <c r="Z47" s="307">
        <f t="shared" si="10"/>
        <v>87.8466726618705</v>
      </c>
      <c r="AA47" s="307">
        <f t="shared" si="10"/>
        <v>89.53373114536714</v>
      </c>
      <c r="AB47" s="307">
        <f>SUM(AB46/AB45)</f>
        <v>102.9243065847978</v>
      </c>
      <c r="AC47" s="307">
        <f>SUM(AC46/AC45)</f>
        <v>104.17043263669315</v>
      </c>
      <c r="AD47" s="307">
        <f>SUM(AD46/AD45)</f>
        <v>105.99226446763483</v>
      </c>
      <c r="AE47" s="307">
        <f>SUM(AE46/AE45)</f>
        <v>96.0035294117647</v>
      </c>
      <c r="AF47" s="307">
        <f>SUM(AF46/AF45)</f>
        <v>100.50346866377612</v>
      </c>
    </row>
    <row r="48" spans="1:32" ht="15.75" customHeight="1">
      <c r="A48" s="795"/>
      <c r="B48" s="300" t="s">
        <v>9</v>
      </c>
      <c r="C48" s="313">
        <v>104</v>
      </c>
      <c r="D48" s="313">
        <v>66</v>
      </c>
      <c r="E48" s="313">
        <v>64</v>
      </c>
      <c r="F48" s="313">
        <v>53</v>
      </c>
      <c r="G48" s="302">
        <v>68</v>
      </c>
      <c r="H48" s="302">
        <v>88</v>
      </c>
      <c r="I48" s="313">
        <v>82</v>
      </c>
      <c r="J48" s="313">
        <v>52</v>
      </c>
      <c r="K48" s="313">
        <v>38</v>
      </c>
      <c r="L48" s="313">
        <v>42</v>
      </c>
      <c r="M48" s="313">
        <v>45</v>
      </c>
      <c r="N48" s="313">
        <v>28</v>
      </c>
      <c r="O48" s="313">
        <v>40</v>
      </c>
      <c r="P48" s="313">
        <v>44</v>
      </c>
      <c r="Q48" s="313">
        <v>54</v>
      </c>
      <c r="R48" s="313">
        <v>36</v>
      </c>
      <c r="S48" s="313">
        <v>37</v>
      </c>
      <c r="T48" s="313">
        <v>25</v>
      </c>
      <c r="U48" s="317">
        <v>35</v>
      </c>
      <c r="V48" s="317">
        <v>28</v>
      </c>
      <c r="W48" s="317">
        <v>31</v>
      </c>
      <c r="X48" s="315">
        <v>43</v>
      </c>
      <c r="Y48" s="315">
        <v>78</v>
      </c>
      <c r="Z48" s="315">
        <v>87</v>
      </c>
      <c r="AA48" s="315">
        <v>72</v>
      </c>
      <c r="AB48" s="315">
        <v>103</v>
      </c>
      <c r="AC48" s="315">
        <v>108</v>
      </c>
      <c r="AD48" s="315">
        <v>101</v>
      </c>
      <c r="AE48" s="315">
        <v>125</v>
      </c>
      <c r="AF48" s="315">
        <v>116</v>
      </c>
    </row>
    <row r="49" spans="1:32" ht="15.75" customHeight="1">
      <c r="A49" s="793" t="s">
        <v>23</v>
      </c>
      <c r="B49" s="300" t="s">
        <v>3</v>
      </c>
      <c r="C49" s="301">
        <v>2800.25</v>
      </c>
      <c r="D49" s="301">
        <v>2165</v>
      </c>
      <c r="E49" s="301">
        <v>1926</v>
      </c>
      <c r="F49" s="301">
        <v>2380</v>
      </c>
      <c r="G49" s="302">
        <v>2952</v>
      </c>
      <c r="H49" s="302">
        <v>3378</v>
      </c>
      <c r="I49" s="301">
        <v>3951</v>
      </c>
      <c r="J49" s="301">
        <v>2586</v>
      </c>
      <c r="K49" s="301">
        <v>3047</v>
      </c>
      <c r="L49" s="301">
        <v>3739.8</v>
      </c>
      <c r="M49" s="301">
        <v>4493</v>
      </c>
      <c r="N49" s="301">
        <v>3673.15</v>
      </c>
      <c r="O49" s="301">
        <v>3433</v>
      </c>
      <c r="P49" s="301">
        <v>4703.5</v>
      </c>
      <c r="Q49" s="301">
        <v>6022</v>
      </c>
      <c r="R49" s="301">
        <v>5442.75</v>
      </c>
      <c r="S49" s="301">
        <v>5056.1</v>
      </c>
      <c r="T49" s="301">
        <v>4518.57</v>
      </c>
      <c r="U49" s="316">
        <v>5910.4</v>
      </c>
      <c r="V49" s="316">
        <v>5361</v>
      </c>
      <c r="W49" s="316">
        <v>6120</v>
      </c>
      <c r="X49" s="307">
        <v>8198</v>
      </c>
      <c r="Y49" s="307">
        <v>8806</v>
      </c>
      <c r="Z49" s="307">
        <v>9965</v>
      </c>
      <c r="AA49" s="307">
        <v>7177</v>
      </c>
      <c r="AB49" s="307">
        <v>8007</v>
      </c>
      <c r="AC49" s="307">
        <v>8945</v>
      </c>
      <c r="AD49" s="307">
        <v>9279</v>
      </c>
      <c r="AE49" s="307">
        <v>10806</v>
      </c>
      <c r="AF49" s="307">
        <v>10577.8</v>
      </c>
    </row>
    <row r="50" spans="1:32" ht="15.75" customHeight="1">
      <c r="A50" s="794"/>
      <c r="B50" s="300" t="s">
        <v>5</v>
      </c>
      <c r="C50" s="301">
        <v>2716.25</v>
      </c>
      <c r="D50" s="301">
        <v>2165</v>
      </c>
      <c r="E50" s="301">
        <v>1916</v>
      </c>
      <c r="F50" s="301">
        <v>2353</v>
      </c>
      <c r="G50" s="302">
        <v>2854</v>
      </c>
      <c r="H50" s="302">
        <v>3368</v>
      </c>
      <c r="I50" s="301">
        <v>3938</v>
      </c>
      <c r="J50" s="301">
        <v>1739</v>
      </c>
      <c r="K50" s="301">
        <v>3026</v>
      </c>
      <c r="L50" s="301">
        <v>3428.8</v>
      </c>
      <c r="M50" s="301">
        <v>4421</v>
      </c>
      <c r="N50" s="301">
        <v>3622.65</v>
      </c>
      <c r="O50" s="301">
        <v>3331</v>
      </c>
      <c r="P50" s="301">
        <v>4678.5</v>
      </c>
      <c r="Q50" s="301">
        <v>5737.3</v>
      </c>
      <c r="R50" s="301">
        <v>5396</v>
      </c>
      <c r="S50" s="301">
        <v>4253.85</v>
      </c>
      <c r="T50" s="301">
        <v>4401.02</v>
      </c>
      <c r="U50" s="316">
        <v>5516.8</v>
      </c>
      <c r="V50" s="316">
        <v>5306</v>
      </c>
      <c r="W50" s="316">
        <v>6017</v>
      </c>
      <c r="X50" s="307">
        <v>8149.7</v>
      </c>
      <c r="Y50" s="307">
        <v>8475</v>
      </c>
      <c r="Z50" s="307">
        <v>9816</v>
      </c>
      <c r="AA50" s="307">
        <v>7122</v>
      </c>
      <c r="AB50" s="307">
        <v>7577</v>
      </c>
      <c r="AC50" s="307">
        <v>8846.41</v>
      </c>
      <c r="AD50" s="307">
        <v>9019</v>
      </c>
      <c r="AE50" s="307">
        <v>10750</v>
      </c>
      <c r="AF50" s="307">
        <v>10502.2</v>
      </c>
    </row>
    <row r="51" spans="1:32" ht="15.75" customHeight="1">
      <c r="A51" s="794"/>
      <c r="B51" s="309" t="s">
        <v>67</v>
      </c>
      <c r="C51" s="310">
        <v>221293</v>
      </c>
      <c r="D51" s="310">
        <v>183928</v>
      </c>
      <c r="E51" s="310">
        <v>178416</v>
      </c>
      <c r="F51" s="310">
        <v>201233</v>
      </c>
      <c r="G51" s="302">
        <v>266563</v>
      </c>
      <c r="H51" s="302">
        <v>282954</v>
      </c>
      <c r="I51" s="310">
        <v>339850</v>
      </c>
      <c r="J51" s="310">
        <v>62604</v>
      </c>
      <c r="K51" s="310">
        <v>266288</v>
      </c>
      <c r="L51" s="310">
        <v>251159</v>
      </c>
      <c r="M51" s="310">
        <v>252208</v>
      </c>
      <c r="N51" s="310">
        <v>287765</v>
      </c>
      <c r="O51" s="310">
        <v>267650</v>
      </c>
      <c r="P51" s="310">
        <v>441915</v>
      </c>
      <c r="Q51" s="301">
        <v>360142</v>
      </c>
      <c r="R51" s="301">
        <v>517061</v>
      </c>
      <c r="S51" s="301">
        <v>298128.7</v>
      </c>
      <c r="T51" s="301">
        <v>418195</v>
      </c>
      <c r="U51" s="316">
        <v>533546</v>
      </c>
      <c r="V51" s="316">
        <v>474390</v>
      </c>
      <c r="W51" s="316">
        <v>601714</v>
      </c>
      <c r="X51" s="307">
        <v>740041</v>
      </c>
      <c r="Y51" s="307">
        <v>776093</v>
      </c>
      <c r="Z51" s="307">
        <v>976602</v>
      </c>
      <c r="AA51" s="307">
        <v>702391.18</v>
      </c>
      <c r="AB51" s="307">
        <v>757800</v>
      </c>
      <c r="AC51" s="307">
        <v>936960</v>
      </c>
      <c r="AD51" s="307">
        <v>944771</v>
      </c>
      <c r="AE51" s="307">
        <v>914785</v>
      </c>
      <c r="AF51" s="307">
        <v>1097154.05</v>
      </c>
    </row>
    <row r="52" spans="1:32" ht="15.75" customHeight="1">
      <c r="A52" s="794"/>
      <c r="B52" s="300" t="s">
        <v>63</v>
      </c>
      <c r="C52" s="301">
        <v>81.47004141739531</v>
      </c>
      <c r="D52" s="301">
        <v>84.95519630484988</v>
      </c>
      <c r="E52" s="301">
        <v>93.11899791231733</v>
      </c>
      <c r="F52" s="301">
        <v>85.52188695282618</v>
      </c>
      <c r="G52" s="303">
        <v>93.39978976874562</v>
      </c>
      <c r="H52" s="303">
        <v>84.0124703087886</v>
      </c>
      <c r="I52" s="301">
        <v>86.30015236160487</v>
      </c>
      <c r="J52" s="301">
        <v>36</v>
      </c>
      <c r="K52" s="301">
        <v>88</v>
      </c>
      <c r="L52" s="301">
        <v>73.24982501166589</v>
      </c>
      <c r="M52" s="312">
        <v>57.04772675865189</v>
      </c>
      <c r="N52" s="312">
        <v>79.43494403268325</v>
      </c>
      <c r="O52" s="312">
        <v>80.35124587211048</v>
      </c>
      <c r="P52" s="312">
        <v>94.4565565886502</v>
      </c>
      <c r="Q52" s="305">
        <f aca="true" t="shared" si="11" ref="Q52:AA52">SUM(Q51/Q50)</f>
        <v>62.77203562651421</v>
      </c>
      <c r="R52" s="305">
        <f t="shared" si="11"/>
        <v>95.82301704966642</v>
      </c>
      <c r="S52" s="305">
        <f t="shared" si="11"/>
        <v>70.08444115330818</v>
      </c>
      <c r="T52" s="305">
        <f t="shared" si="11"/>
        <v>95.02229028725158</v>
      </c>
      <c r="U52" s="305">
        <f t="shared" si="11"/>
        <v>96.71294953596288</v>
      </c>
      <c r="V52" s="305">
        <f t="shared" si="11"/>
        <v>89.40633245382585</v>
      </c>
      <c r="W52" s="305">
        <f t="shared" si="11"/>
        <v>100.00232674090078</v>
      </c>
      <c r="X52" s="305">
        <f t="shared" si="11"/>
        <v>90.8059192362909</v>
      </c>
      <c r="Y52" s="307">
        <f t="shared" si="11"/>
        <v>91.57439528023599</v>
      </c>
      <c r="Z52" s="307">
        <f t="shared" si="11"/>
        <v>99.49083129584352</v>
      </c>
      <c r="AA52" s="307">
        <f t="shared" si="11"/>
        <v>98.62274361134513</v>
      </c>
      <c r="AB52" s="307">
        <f>SUM(AB51/AB50)</f>
        <v>100.01319783555496</v>
      </c>
      <c r="AC52" s="307">
        <f>SUM(AC51/AC50)</f>
        <v>105.91415048590332</v>
      </c>
      <c r="AD52" s="307">
        <f>SUM(AD51/AD50)</f>
        <v>104.753409468899</v>
      </c>
      <c r="AE52" s="307">
        <f>SUM(AE51/AE50)</f>
        <v>85.09627906976745</v>
      </c>
      <c r="AF52" s="307">
        <f>SUM(AF51/AF50)</f>
        <v>104.4689731675268</v>
      </c>
    </row>
    <row r="53" spans="1:32" ht="15.75" customHeight="1">
      <c r="A53" s="795"/>
      <c r="B53" s="300" t="s">
        <v>9</v>
      </c>
      <c r="C53" s="313">
        <v>69</v>
      </c>
      <c r="D53" s="313">
        <v>41</v>
      </c>
      <c r="E53" s="313">
        <v>47</v>
      </c>
      <c r="F53" s="313">
        <v>61</v>
      </c>
      <c r="G53" s="302">
        <v>79</v>
      </c>
      <c r="H53" s="302">
        <v>102</v>
      </c>
      <c r="I53" s="313">
        <v>132</v>
      </c>
      <c r="J53" s="313">
        <v>89</v>
      </c>
      <c r="K53" s="313">
        <v>88</v>
      </c>
      <c r="L53" s="313">
        <v>144</v>
      </c>
      <c r="M53" s="313">
        <v>200</v>
      </c>
      <c r="N53" s="313">
        <v>180</v>
      </c>
      <c r="O53" s="313">
        <v>122</v>
      </c>
      <c r="P53" s="313">
        <v>171</v>
      </c>
      <c r="Q53" s="313">
        <v>165</v>
      </c>
      <c r="R53" s="313">
        <v>110</v>
      </c>
      <c r="S53" s="313">
        <v>155</v>
      </c>
      <c r="T53" s="313">
        <v>123</v>
      </c>
      <c r="U53" s="317">
        <v>183</v>
      </c>
      <c r="V53" s="317">
        <v>172</v>
      </c>
      <c r="W53" s="317">
        <v>146</v>
      </c>
      <c r="X53" s="315">
        <v>177</v>
      </c>
      <c r="Y53" s="315">
        <v>146</v>
      </c>
      <c r="Z53" s="315">
        <v>173</v>
      </c>
      <c r="AA53" s="315">
        <v>149</v>
      </c>
      <c r="AB53" s="315">
        <v>149</v>
      </c>
      <c r="AC53" s="315">
        <v>139</v>
      </c>
      <c r="AD53" s="315">
        <v>160</v>
      </c>
      <c r="AE53" s="315">
        <v>168</v>
      </c>
      <c r="AF53" s="315">
        <v>167</v>
      </c>
    </row>
    <row r="54" spans="1:32" ht="15.75" customHeight="1">
      <c r="A54" s="793" t="s">
        <v>123</v>
      </c>
      <c r="B54" s="300" t="s">
        <v>3</v>
      </c>
      <c r="C54" s="301">
        <v>30</v>
      </c>
      <c r="D54" s="301">
        <v>140</v>
      </c>
      <c r="E54" s="301">
        <v>68</v>
      </c>
      <c r="F54" s="301">
        <v>35</v>
      </c>
      <c r="G54" s="302"/>
      <c r="H54" s="302">
        <v>70</v>
      </c>
      <c r="I54" s="301"/>
      <c r="J54" s="301"/>
      <c r="K54" s="301">
        <v>90</v>
      </c>
      <c r="L54" s="301">
        <v>121.5</v>
      </c>
      <c r="M54" s="301">
        <v>168</v>
      </c>
      <c r="N54" s="301">
        <v>842</v>
      </c>
      <c r="O54" s="301">
        <v>1217</v>
      </c>
      <c r="P54" s="301">
        <v>1345.5</v>
      </c>
      <c r="Q54" s="301">
        <v>999.5</v>
      </c>
      <c r="R54" s="301">
        <v>1286</v>
      </c>
      <c r="S54" s="301">
        <v>922</v>
      </c>
      <c r="T54" s="301">
        <v>1566.9</v>
      </c>
      <c r="U54" s="316">
        <v>1440.7</v>
      </c>
      <c r="V54" s="316">
        <v>1293</v>
      </c>
      <c r="W54" s="316">
        <v>1025</v>
      </c>
      <c r="X54" s="307">
        <v>849.3</v>
      </c>
      <c r="Y54" s="307">
        <v>544</v>
      </c>
      <c r="Z54" s="307">
        <v>599</v>
      </c>
      <c r="AA54" s="307">
        <v>256</v>
      </c>
      <c r="AB54" s="307">
        <v>111</v>
      </c>
      <c r="AC54" s="307">
        <v>272</v>
      </c>
      <c r="AD54" s="307">
        <v>272</v>
      </c>
      <c r="AE54" s="319">
        <v>0</v>
      </c>
      <c r="AF54" s="319">
        <v>0</v>
      </c>
    </row>
    <row r="55" spans="1:32" ht="15.75" customHeight="1">
      <c r="A55" s="794"/>
      <c r="B55" s="300" t="s">
        <v>5</v>
      </c>
      <c r="C55" s="301">
        <v>30</v>
      </c>
      <c r="D55" s="301">
        <v>110</v>
      </c>
      <c r="E55" s="301">
        <v>68</v>
      </c>
      <c r="F55" s="301">
        <v>35</v>
      </c>
      <c r="G55" s="302"/>
      <c r="H55" s="302">
        <v>70</v>
      </c>
      <c r="I55" s="301"/>
      <c r="J55" s="301"/>
      <c r="K55" s="301">
        <v>90</v>
      </c>
      <c r="L55" s="301">
        <v>121.5</v>
      </c>
      <c r="M55" s="301">
        <v>140</v>
      </c>
      <c r="N55" s="301">
        <v>827</v>
      </c>
      <c r="O55" s="301">
        <v>1207</v>
      </c>
      <c r="P55" s="301">
        <v>1345.5</v>
      </c>
      <c r="Q55" s="301">
        <v>940.5</v>
      </c>
      <c r="R55" s="301">
        <v>1286</v>
      </c>
      <c r="S55" s="301">
        <v>922</v>
      </c>
      <c r="T55" s="301">
        <v>1566.9</v>
      </c>
      <c r="U55" s="316">
        <v>1388.5</v>
      </c>
      <c r="V55" s="316">
        <v>1293</v>
      </c>
      <c r="W55" s="316">
        <v>1025</v>
      </c>
      <c r="X55" s="307">
        <v>824</v>
      </c>
      <c r="Y55" s="307">
        <v>515</v>
      </c>
      <c r="Z55" s="307">
        <v>599</v>
      </c>
      <c r="AA55" s="307">
        <v>256</v>
      </c>
      <c r="AB55" s="307">
        <v>100</v>
      </c>
      <c r="AC55" s="307">
        <v>186</v>
      </c>
      <c r="AD55" s="307">
        <v>186</v>
      </c>
      <c r="AE55" s="319">
        <v>0</v>
      </c>
      <c r="AF55" s="319">
        <v>0</v>
      </c>
    </row>
    <row r="56" spans="1:32" ht="15.75" customHeight="1">
      <c r="A56" s="794"/>
      <c r="B56" s="309" t="s">
        <v>67</v>
      </c>
      <c r="C56" s="310">
        <v>2850</v>
      </c>
      <c r="D56" s="310">
        <v>8800</v>
      </c>
      <c r="E56" s="310">
        <v>5440</v>
      </c>
      <c r="F56" s="310">
        <v>2800</v>
      </c>
      <c r="G56" s="302"/>
      <c r="H56" s="302">
        <v>7800</v>
      </c>
      <c r="I56" s="310"/>
      <c r="J56" s="310"/>
      <c r="K56" s="310">
        <v>9900</v>
      </c>
      <c r="L56" s="310">
        <v>12636</v>
      </c>
      <c r="M56" s="310">
        <v>16265</v>
      </c>
      <c r="N56" s="310">
        <v>90970</v>
      </c>
      <c r="O56" s="310">
        <v>129726</v>
      </c>
      <c r="P56" s="310">
        <v>152447</v>
      </c>
      <c r="Q56" s="301">
        <v>57508</v>
      </c>
      <c r="R56" s="301">
        <v>89280</v>
      </c>
      <c r="S56" s="301">
        <v>87758.6</v>
      </c>
      <c r="T56" s="301">
        <v>136917</v>
      </c>
      <c r="U56" s="316">
        <v>151185</v>
      </c>
      <c r="V56" s="316">
        <v>131199</v>
      </c>
      <c r="W56" s="316">
        <v>93049</v>
      </c>
      <c r="X56" s="307">
        <v>51831.2</v>
      </c>
      <c r="Y56" s="307">
        <v>41668</v>
      </c>
      <c r="Z56" s="307">
        <v>60569</v>
      </c>
      <c r="AA56" s="307">
        <v>20040</v>
      </c>
      <c r="AB56" s="307">
        <v>8397</v>
      </c>
      <c r="AC56" s="307">
        <v>22320</v>
      </c>
      <c r="AD56" s="307">
        <v>22320</v>
      </c>
      <c r="AE56" s="319">
        <v>0</v>
      </c>
      <c r="AF56" s="319">
        <v>0</v>
      </c>
    </row>
    <row r="57" spans="1:32" ht="15.75" customHeight="1">
      <c r="A57" s="794"/>
      <c r="B57" s="300" t="s">
        <v>63</v>
      </c>
      <c r="C57" s="301">
        <v>95</v>
      </c>
      <c r="D57" s="301">
        <v>80</v>
      </c>
      <c r="E57" s="301">
        <v>80</v>
      </c>
      <c r="F57" s="301">
        <v>80</v>
      </c>
      <c r="G57" s="303"/>
      <c r="H57" s="303">
        <v>111.42857142857143</v>
      </c>
      <c r="I57" s="301"/>
      <c r="J57" s="301"/>
      <c r="K57" s="301">
        <v>110</v>
      </c>
      <c r="L57" s="301">
        <v>104</v>
      </c>
      <c r="M57" s="312">
        <v>116.17857142857143</v>
      </c>
      <c r="N57" s="312">
        <v>110</v>
      </c>
      <c r="O57" s="312">
        <v>107.47804473902237</v>
      </c>
      <c r="P57" s="312">
        <v>113.30137495354887</v>
      </c>
      <c r="Q57" s="305">
        <f aca="true" t="shared" si="12" ref="Q57:AA57">SUM(Q56/Q55)</f>
        <v>61.146198830409354</v>
      </c>
      <c r="R57" s="305">
        <f t="shared" si="12"/>
        <v>69.42457231726283</v>
      </c>
      <c r="S57" s="305">
        <f t="shared" si="12"/>
        <v>95.182863340564</v>
      </c>
      <c r="T57" s="305">
        <f t="shared" si="12"/>
        <v>87.38081562320505</v>
      </c>
      <c r="U57" s="305">
        <f t="shared" si="12"/>
        <v>108.8836874324811</v>
      </c>
      <c r="V57" s="305">
        <f t="shared" si="12"/>
        <v>101.46867749419954</v>
      </c>
      <c r="W57" s="305">
        <f t="shared" si="12"/>
        <v>90.77951219512195</v>
      </c>
      <c r="X57" s="305">
        <f t="shared" si="12"/>
        <v>62.90194174757281</v>
      </c>
      <c r="Y57" s="307">
        <f t="shared" si="12"/>
        <v>80.90873786407766</v>
      </c>
      <c r="Z57" s="307">
        <f t="shared" si="12"/>
        <v>101.11686143572621</v>
      </c>
      <c r="AA57" s="307">
        <f t="shared" si="12"/>
        <v>78.28125</v>
      </c>
      <c r="AB57" s="307">
        <f>SUM(AB56/AB55)</f>
        <v>83.97</v>
      </c>
      <c r="AC57" s="307">
        <f>SUM(AC56/AC55)</f>
        <v>120</v>
      </c>
      <c r="AD57" s="307">
        <f>SUM(AD56/AD55)</f>
        <v>120</v>
      </c>
      <c r="AE57" s="319">
        <v>0</v>
      </c>
      <c r="AF57" s="319">
        <v>0</v>
      </c>
    </row>
    <row r="58" spans="1:32" ht="15.75" customHeight="1">
      <c r="A58" s="795"/>
      <c r="B58" s="300" t="s">
        <v>9</v>
      </c>
      <c r="C58" s="313">
        <v>1</v>
      </c>
      <c r="D58" s="313">
        <v>1</v>
      </c>
      <c r="E58" s="313">
        <v>1</v>
      </c>
      <c r="F58" s="313">
        <v>1</v>
      </c>
      <c r="G58" s="302"/>
      <c r="H58" s="302">
        <v>3</v>
      </c>
      <c r="I58" s="313"/>
      <c r="J58" s="313"/>
      <c r="K58" s="313">
        <v>4</v>
      </c>
      <c r="L58" s="313">
        <v>5</v>
      </c>
      <c r="M58" s="313">
        <v>4</v>
      </c>
      <c r="N58" s="313">
        <v>10</v>
      </c>
      <c r="O58" s="313">
        <v>8</v>
      </c>
      <c r="P58" s="313">
        <v>12</v>
      </c>
      <c r="Q58" s="313">
        <v>28</v>
      </c>
      <c r="R58" s="313">
        <v>14</v>
      </c>
      <c r="S58" s="313">
        <v>8</v>
      </c>
      <c r="T58" s="313">
        <v>7</v>
      </c>
      <c r="U58" s="317">
        <v>10</v>
      </c>
      <c r="V58" s="317">
        <v>6</v>
      </c>
      <c r="W58" s="317">
        <v>4</v>
      </c>
      <c r="X58" s="315">
        <v>5</v>
      </c>
      <c r="Y58" s="315">
        <v>2</v>
      </c>
      <c r="Z58" s="315">
        <v>3</v>
      </c>
      <c r="AA58" s="315">
        <v>2</v>
      </c>
      <c r="AB58" s="315">
        <v>1</v>
      </c>
      <c r="AC58" s="315">
        <v>1</v>
      </c>
      <c r="AD58" s="315">
        <v>1</v>
      </c>
      <c r="AE58" s="319">
        <v>0</v>
      </c>
      <c r="AF58" s="319">
        <v>0</v>
      </c>
    </row>
    <row r="59" spans="1:32" ht="15.75" customHeight="1">
      <c r="A59" s="793" t="s">
        <v>40</v>
      </c>
      <c r="B59" s="300" t="s">
        <v>3</v>
      </c>
      <c r="C59" s="301"/>
      <c r="D59" s="301"/>
      <c r="E59" s="301"/>
      <c r="F59" s="301"/>
      <c r="G59" s="302"/>
      <c r="H59" s="302"/>
      <c r="I59" s="301"/>
      <c r="J59" s="301"/>
      <c r="K59" s="301"/>
      <c r="L59" s="301">
        <v>680</v>
      </c>
      <c r="M59" s="301">
        <v>388</v>
      </c>
      <c r="N59" s="301">
        <v>780</v>
      </c>
      <c r="O59" s="301">
        <v>347</v>
      </c>
      <c r="P59" s="301">
        <v>449.33</v>
      </c>
      <c r="Q59" s="301">
        <v>438</v>
      </c>
      <c r="R59" s="301">
        <v>818</v>
      </c>
      <c r="S59" s="301">
        <v>867</v>
      </c>
      <c r="T59" s="301">
        <v>1408</v>
      </c>
      <c r="U59" s="316">
        <v>950</v>
      </c>
      <c r="V59" s="316">
        <v>650</v>
      </c>
      <c r="W59" s="316">
        <v>614</v>
      </c>
      <c r="X59" s="307">
        <v>943</v>
      </c>
      <c r="Y59" s="307">
        <v>1774</v>
      </c>
      <c r="Z59" s="307">
        <v>2786</v>
      </c>
      <c r="AA59" s="307">
        <v>2615</v>
      </c>
      <c r="AB59" s="307">
        <v>4987</v>
      </c>
      <c r="AC59" s="307">
        <v>5788</v>
      </c>
      <c r="AD59" s="307">
        <v>6533</v>
      </c>
      <c r="AE59" s="307">
        <v>6767</v>
      </c>
      <c r="AF59" s="307">
        <v>8232.59</v>
      </c>
    </row>
    <row r="60" spans="1:32" ht="15.75" customHeight="1">
      <c r="A60" s="794"/>
      <c r="B60" s="300" t="s">
        <v>5</v>
      </c>
      <c r="C60" s="301"/>
      <c r="D60" s="301"/>
      <c r="E60" s="301"/>
      <c r="F60" s="301"/>
      <c r="G60" s="302"/>
      <c r="H60" s="302"/>
      <c r="I60" s="301"/>
      <c r="J60" s="301"/>
      <c r="K60" s="301"/>
      <c r="L60" s="301">
        <v>680</v>
      </c>
      <c r="M60" s="301">
        <v>388</v>
      </c>
      <c r="N60" s="301">
        <v>718</v>
      </c>
      <c r="O60" s="301">
        <v>347</v>
      </c>
      <c r="P60" s="301">
        <v>442</v>
      </c>
      <c r="Q60" s="301">
        <v>436</v>
      </c>
      <c r="R60" s="301">
        <v>798</v>
      </c>
      <c r="S60" s="301">
        <v>859</v>
      </c>
      <c r="T60" s="301">
        <v>1405</v>
      </c>
      <c r="U60" s="316">
        <v>858</v>
      </c>
      <c r="V60" s="316">
        <v>650</v>
      </c>
      <c r="W60" s="316">
        <v>599</v>
      </c>
      <c r="X60" s="307">
        <v>909.2</v>
      </c>
      <c r="Y60" s="307">
        <v>1774</v>
      </c>
      <c r="Z60" s="307">
        <v>2786</v>
      </c>
      <c r="AA60" s="307">
        <v>2615</v>
      </c>
      <c r="AB60" s="307">
        <v>4669</v>
      </c>
      <c r="AC60" s="307">
        <v>5788</v>
      </c>
      <c r="AD60" s="307">
        <v>6533</v>
      </c>
      <c r="AE60" s="307">
        <v>6767</v>
      </c>
      <c r="AF60" s="307">
        <v>8232.59</v>
      </c>
    </row>
    <row r="61" spans="1:32" ht="15.75" customHeight="1">
      <c r="A61" s="794"/>
      <c r="B61" s="309" t="s">
        <v>67</v>
      </c>
      <c r="C61" s="310"/>
      <c r="D61" s="310"/>
      <c r="E61" s="310"/>
      <c r="F61" s="310"/>
      <c r="G61" s="302"/>
      <c r="H61" s="302"/>
      <c r="I61" s="310"/>
      <c r="J61" s="310"/>
      <c r="K61" s="310"/>
      <c r="L61" s="310">
        <v>57528</v>
      </c>
      <c r="M61" s="310">
        <v>31772</v>
      </c>
      <c r="N61" s="310">
        <v>68210</v>
      </c>
      <c r="O61" s="310">
        <v>33782</v>
      </c>
      <c r="P61" s="310">
        <v>39541</v>
      </c>
      <c r="Q61" s="301">
        <v>28737</v>
      </c>
      <c r="R61" s="301">
        <v>58334</v>
      </c>
      <c r="S61" s="301">
        <v>61195</v>
      </c>
      <c r="T61" s="301">
        <v>93093</v>
      </c>
      <c r="U61" s="316">
        <v>70356</v>
      </c>
      <c r="V61" s="316">
        <v>40635</v>
      </c>
      <c r="W61" s="316">
        <v>42422</v>
      </c>
      <c r="X61" s="307">
        <v>65869.6</v>
      </c>
      <c r="Y61" s="307">
        <v>264876</v>
      </c>
      <c r="Z61" s="307">
        <v>308907</v>
      </c>
      <c r="AA61" s="307">
        <v>264115</v>
      </c>
      <c r="AB61" s="307">
        <v>452821</v>
      </c>
      <c r="AC61" s="307">
        <v>595678</v>
      </c>
      <c r="AD61" s="307">
        <v>683966</v>
      </c>
      <c r="AE61" s="307">
        <v>610000</v>
      </c>
      <c r="AF61" s="307">
        <v>875809.3</v>
      </c>
    </row>
    <row r="62" spans="1:32" ht="15.75" customHeight="1">
      <c r="A62" s="794"/>
      <c r="B62" s="300" t="s">
        <v>63</v>
      </c>
      <c r="C62" s="301"/>
      <c r="D62" s="301"/>
      <c r="E62" s="301"/>
      <c r="F62" s="301"/>
      <c r="G62" s="303"/>
      <c r="H62" s="303"/>
      <c r="I62" s="301"/>
      <c r="J62" s="301"/>
      <c r="K62" s="301"/>
      <c r="L62" s="301">
        <v>84.6</v>
      </c>
      <c r="M62" s="312">
        <v>81.88659793814433</v>
      </c>
      <c r="N62" s="312">
        <v>95</v>
      </c>
      <c r="O62" s="312">
        <v>97.35446685878962</v>
      </c>
      <c r="P62" s="312">
        <v>89.45927601809954</v>
      </c>
      <c r="Q62" s="305">
        <f aca="true" t="shared" si="13" ref="Q62:AA62">SUM(Q61/Q60)</f>
        <v>65.91055045871559</v>
      </c>
      <c r="R62" s="305">
        <f t="shared" si="13"/>
        <v>73.10025062656642</v>
      </c>
      <c r="S62" s="305">
        <f t="shared" si="13"/>
        <v>71.23981373690337</v>
      </c>
      <c r="T62" s="305">
        <f t="shared" si="13"/>
        <v>66.25836298932384</v>
      </c>
      <c r="U62" s="305">
        <f t="shared" si="13"/>
        <v>82</v>
      </c>
      <c r="V62" s="305">
        <f t="shared" si="13"/>
        <v>62.51538461538462</v>
      </c>
      <c r="W62" s="305">
        <f t="shared" si="13"/>
        <v>70.82136894824708</v>
      </c>
      <c r="X62" s="305">
        <f t="shared" si="13"/>
        <v>72.44786625604928</v>
      </c>
      <c r="Y62" s="307">
        <f t="shared" si="13"/>
        <v>149.31003382187149</v>
      </c>
      <c r="Z62" s="307">
        <f t="shared" si="13"/>
        <v>110.87832017229002</v>
      </c>
      <c r="AA62" s="307">
        <f t="shared" si="13"/>
        <v>101</v>
      </c>
      <c r="AB62" s="307">
        <f>SUM(AB61/AB60)</f>
        <v>96.98457913900192</v>
      </c>
      <c r="AC62" s="307">
        <f>SUM(AC61/AC60)</f>
        <v>102.91603317208016</v>
      </c>
      <c r="AD62" s="307">
        <f>SUM(AD61/AD60)</f>
        <v>104.69401500076535</v>
      </c>
      <c r="AE62" s="307">
        <f>SUM(AE61/AE60)</f>
        <v>90.1433426924782</v>
      </c>
      <c r="AF62" s="307">
        <f>SUM(AF61/AF60)</f>
        <v>106.383203827714</v>
      </c>
    </row>
    <row r="63" spans="1:32" ht="15.75" customHeight="1">
      <c r="A63" s="795"/>
      <c r="B63" s="300" t="s">
        <v>9</v>
      </c>
      <c r="C63" s="313"/>
      <c r="D63" s="313"/>
      <c r="E63" s="313"/>
      <c r="F63" s="313"/>
      <c r="G63" s="302"/>
      <c r="H63" s="302"/>
      <c r="I63" s="313"/>
      <c r="J63" s="313"/>
      <c r="K63" s="313"/>
      <c r="L63" s="313">
        <v>11</v>
      </c>
      <c r="M63" s="313">
        <v>4</v>
      </c>
      <c r="N63" s="313">
        <v>42</v>
      </c>
      <c r="O63" s="313">
        <v>6</v>
      </c>
      <c r="P63" s="313">
        <v>5</v>
      </c>
      <c r="Q63" s="313">
        <v>4</v>
      </c>
      <c r="R63" s="313">
        <v>10</v>
      </c>
      <c r="S63" s="313">
        <v>9</v>
      </c>
      <c r="T63" s="313">
        <v>10</v>
      </c>
      <c r="U63" s="317">
        <v>11</v>
      </c>
      <c r="V63" s="317">
        <v>8</v>
      </c>
      <c r="W63" s="317">
        <v>2</v>
      </c>
      <c r="X63" s="315">
        <v>7</v>
      </c>
      <c r="Y63" s="315">
        <v>7</v>
      </c>
      <c r="Z63" s="315">
        <v>20</v>
      </c>
      <c r="AA63" s="315">
        <v>24</v>
      </c>
      <c r="AB63" s="315">
        <v>42</v>
      </c>
      <c r="AC63" s="315">
        <v>51</v>
      </c>
      <c r="AD63" s="315">
        <v>48</v>
      </c>
      <c r="AE63" s="315">
        <v>54</v>
      </c>
      <c r="AF63" s="315">
        <v>75</v>
      </c>
    </row>
    <row r="64" spans="1:32" ht="15.75" customHeight="1" hidden="1">
      <c r="A64" s="293"/>
      <c r="B64" s="190" t="s">
        <v>3</v>
      </c>
      <c r="C64" s="168"/>
      <c r="D64" s="168"/>
      <c r="E64" s="168"/>
      <c r="F64" s="168"/>
      <c r="G64" s="169"/>
      <c r="H64" s="170"/>
      <c r="I64" s="168"/>
      <c r="J64" s="168"/>
      <c r="K64" s="168"/>
      <c r="L64" s="171">
        <v>680</v>
      </c>
      <c r="M64" s="172">
        <v>388</v>
      </c>
      <c r="N64" s="172">
        <v>780</v>
      </c>
      <c r="O64" s="172">
        <v>347</v>
      </c>
      <c r="P64" s="172">
        <v>449.33</v>
      </c>
      <c r="Q64" s="172">
        <v>438</v>
      </c>
      <c r="R64" s="172">
        <v>818</v>
      </c>
      <c r="S64" s="172">
        <v>867</v>
      </c>
      <c r="T64" s="172"/>
      <c r="U64" s="186"/>
      <c r="V64" s="186"/>
      <c r="W64" s="187"/>
      <c r="X64" s="174"/>
      <c r="Y64" s="174"/>
      <c r="Z64" s="174"/>
      <c r="AA64" s="238"/>
      <c r="AB64" s="238"/>
      <c r="AC64" s="174"/>
      <c r="AD64" s="238"/>
      <c r="AE64" s="49"/>
      <c r="AF64" s="49"/>
    </row>
    <row r="65" spans="1:32" ht="15.75" customHeight="1" hidden="1">
      <c r="A65" s="229" t="s">
        <v>141</v>
      </c>
      <c r="B65" s="190" t="s">
        <v>5</v>
      </c>
      <c r="C65" s="168"/>
      <c r="D65" s="168"/>
      <c r="E65" s="168"/>
      <c r="F65" s="168"/>
      <c r="G65" s="169"/>
      <c r="H65" s="170"/>
      <c r="I65" s="168"/>
      <c r="J65" s="168"/>
      <c r="K65" s="168"/>
      <c r="L65" s="171">
        <v>680</v>
      </c>
      <c r="M65" s="172">
        <v>388</v>
      </c>
      <c r="N65" s="172">
        <v>718</v>
      </c>
      <c r="O65" s="172">
        <v>347</v>
      </c>
      <c r="P65" s="172">
        <v>442</v>
      </c>
      <c r="Q65" s="172">
        <v>436</v>
      </c>
      <c r="R65" s="172">
        <v>798</v>
      </c>
      <c r="S65" s="172">
        <v>859</v>
      </c>
      <c r="T65" s="172"/>
      <c r="U65" s="186"/>
      <c r="V65" s="186"/>
      <c r="W65" s="187"/>
      <c r="X65" s="174"/>
      <c r="Y65" s="174"/>
      <c r="Z65" s="174"/>
      <c r="AA65" s="238"/>
      <c r="AB65" s="238"/>
      <c r="AC65" s="174"/>
      <c r="AD65" s="238"/>
      <c r="AE65" s="49"/>
      <c r="AF65" s="49"/>
    </row>
    <row r="66" spans="1:32" ht="15.75" customHeight="1" hidden="1">
      <c r="A66" s="230" t="s">
        <v>205</v>
      </c>
      <c r="B66" s="191" t="s">
        <v>67</v>
      </c>
      <c r="C66" s="175"/>
      <c r="D66" s="175"/>
      <c r="E66" s="175"/>
      <c r="F66" s="175"/>
      <c r="G66" s="169"/>
      <c r="H66" s="170"/>
      <c r="I66" s="175"/>
      <c r="J66" s="175"/>
      <c r="K66" s="175"/>
      <c r="L66" s="176">
        <v>57528</v>
      </c>
      <c r="M66" s="177">
        <v>31772</v>
      </c>
      <c r="N66" s="177">
        <v>68210</v>
      </c>
      <c r="O66" s="177">
        <v>33782</v>
      </c>
      <c r="P66" s="177">
        <v>39541</v>
      </c>
      <c r="Q66" s="172">
        <v>28737</v>
      </c>
      <c r="R66" s="172">
        <v>58334</v>
      </c>
      <c r="S66" s="172">
        <v>61195</v>
      </c>
      <c r="T66" s="172"/>
      <c r="U66" s="186"/>
      <c r="V66" s="186"/>
      <c r="W66" s="187"/>
      <c r="X66" s="174"/>
      <c r="Y66" s="174"/>
      <c r="Z66" s="174"/>
      <c r="AA66" s="238"/>
      <c r="AB66" s="238"/>
      <c r="AC66" s="174"/>
      <c r="AD66" s="238"/>
      <c r="AE66" s="49"/>
      <c r="AF66" s="49"/>
    </row>
    <row r="67" spans="1:32" ht="15.75" customHeight="1" hidden="1">
      <c r="A67" s="229" t="s">
        <v>206</v>
      </c>
      <c r="B67" s="190" t="s">
        <v>63</v>
      </c>
      <c r="C67" s="168"/>
      <c r="D67" s="168"/>
      <c r="E67" s="168"/>
      <c r="F67" s="168"/>
      <c r="G67" s="178"/>
      <c r="H67" s="179"/>
      <c r="I67" s="168"/>
      <c r="J67" s="168"/>
      <c r="K67" s="168"/>
      <c r="L67" s="171">
        <v>84.6</v>
      </c>
      <c r="M67" s="180">
        <v>81.88659793814433</v>
      </c>
      <c r="N67" s="180">
        <v>95</v>
      </c>
      <c r="O67" s="180">
        <v>97.35446685878962</v>
      </c>
      <c r="P67" s="180">
        <v>89.45927601809954</v>
      </c>
      <c r="Q67" s="173">
        <f>SUM(Q66/Q65)</f>
        <v>65.91055045871559</v>
      </c>
      <c r="R67" s="173">
        <f>SUM(R66/R65)</f>
        <v>73.10025062656642</v>
      </c>
      <c r="S67" s="173">
        <f>SUM(S66/S65)</f>
        <v>71.23981373690337</v>
      </c>
      <c r="T67" s="173"/>
      <c r="U67" s="173"/>
      <c r="V67" s="173"/>
      <c r="W67" s="173"/>
      <c r="X67" s="173"/>
      <c r="Y67" s="189"/>
      <c r="Z67" s="174"/>
      <c r="AA67" s="238"/>
      <c r="AB67" s="238"/>
      <c r="AC67" s="174"/>
      <c r="AD67" s="238"/>
      <c r="AE67" s="49"/>
      <c r="AF67" s="49"/>
    </row>
    <row r="68" spans="1:32" ht="15.75" customHeight="1" hidden="1" thickBot="1">
      <c r="A68" s="231"/>
      <c r="B68" s="192" t="s">
        <v>9</v>
      </c>
      <c r="C68" s="181"/>
      <c r="D68" s="181"/>
      <c r="E68" s="181"/>
      <c r="F68" s="181"/>
      <c r="G68" s="182"/>
      <c r="H68" s="183"/>
      <c r="I68" s="181"/>
      <c r="J68" s="181"/>
      <c r="K68" s="181"/>
      <c r="L68" s="184">
        <v>11</v>
      </c>
      <c r="M68" s="185">
        <v>4</v>
      </c>
      <c r="N68" s="185">
        <v>42</v>
      </c>
      <c r="O68" s="185">
        <v>6</v>
      </c>
      <c r="P68" s="185">
        <v>5</v>
      </c>
      <c r="Q68" s="185">
        <v>4</v>
      </c>
      <c r="R68" s="185">
        <v>10</v>
      </c>
      <c r="S68" s="185">
        <v>9</v>
      </c>
      <c r="T68" s="185"/>
      <c r="U68" s="222"/>
      <c r="V68" s="222"/>
      <c r="W68" s="223"/>
      <c r="X68" s="221"/>
      <c r="Y68" s="221"/>
      <c r="Z68" s="221"/>
      <c r="AA68" s="239"/>
      <c r="AB68" s="239"/>
      <c r="AC68" s="221"/>
      <c r="AD68" s="239"/>
      <c r="AE68" s="51"/>
      <c r="AF68" s="51"/>
    </row>
    <row r="69" spans="1:20" ht="15.75" customHeight="1">
      <c r="A69" s="193" t="s">
        <v>131</v>
      </c>
      <c r="B69" s="194"/>
      <c r="C69" s="194"/>
      <c r="D69" s="194"/>
      <c r="E69" s="195"/>
      <c r="F69" s="195"/>
      <c r="G69" s="195"/>
      <c r="H69" s="195"/>
      <c r="I69" s="195"/>
      <c r="J69" s="195"/>
      <c r="K69" s="195"/>
      <c r="L69" s="194"/>
      <c r="M69" s="194"/>
      <c r="N69" s="194"/>
      <c r="O69" s="194"/>
      <c r="P69" s="194"/>
      <c r="Q69" s="194"/>
      <c r="R69" s="196"/>
      <c r="S69" s="196"/>
      <c r="T69" s="196"/>
    </row>
    <row r="70" spans="1:32" ht="15.75" customHeight="1">
      <c r="A70" s="800" t="s">
        <v>28</v>
      </c>
      <c r="B70" s="800"/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  <c r="Y70" s="800"/>
      <c r="Z70" s="800"/>
      <c r="AA70" s="800"/>
      <c r="AB70" s="800"/>
      <c r="AC70" s="800"/>
      <c r="AD70" s="800"/>
      <c r="AE70" s="800"/>
      <c r="AF70" s="800"/>
    </row>
    <row r="71" spans="2:20" ht="15.75" customHeight="1"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</row>
    <row r="72" spans="1:20" ht="15.75" customHeight="1">
      <c r="A72" s="796"/>
      <c r="B72" s="796"/>
      <c r="C72" s="167"/>
      <c r="D72" s="167"/>
      <c r="E72" s="167"/>
      <c r="F72" s="167"/>
      <c r="G72" s="198"/>
      <c r="H72" s="198"/>
      <c r="I72" s="198"/>
      <c r="J72" s="198"/>
      <c r="K72" s="198"/>
      <c r="L72" s="167"/>
      <c r="M72" s="167"/>
      <c r="N72" s="167"/>
      <c r="O72" s="167"/>
      <c r="P72" s="167"/>
      <c r="Q72" s="167"/>
      <c r="R72" s="167"/>
      <c r="S72" s="167"/>
      <c r="T72" s="199"/>
    </row>
    <row r="73" spans="2:20" ht="15.75"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1"/>
      <c r="R73" s="201"/>
      <c r="S73" s="201"/>
      <c r="T73" s="201"/>
    </row>
    <row r="74" spans="2:20" ht="15.75"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1"/>
      <c r="R74" s="201"/>
      <c r="S74" s="201"/>
      <c r="T74" s="201"/>
    </row>
    <row r="75" spans="2:20" ht="15.75"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1"/>
      <c r="R75" s="201"/>
      <c r="S75" s="201"/>
      <c r="T75" s="201"/>
    </row>
    <row r="76" spans="2:21" ht="15.75"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1"/>
      <c r="R76" s="201"/>
      <c r="S76" s="201"/>
      <c r="T76" s="201"/>
      <c r="U76" s="197"/>
    </row>
    <row r="77" spans="2:21" ht="27" customHeight="1"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1"/>
      <c r="R77" s="201"/>
      <c r="S77" s="201"/>
      <c r="T77" s="201"/>
      <c r="U77" s="199"/>
    </row>
    <row r="78" spans="2:21" ht="18" customHeight="1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201"/>
    </row>
    <row r="79" ht="18" customHeight="1">
      <c r="U79" s="201"/>
    </row>
    <row r="80" ht="18" customHeight="1">
      <c r="U80" s="201"/>
    </row>
    <row r="81" ht="18" customHeight="1">
      <c r="U81" s="201"/>
    </row>
    <row r="82" ht="18" customHeight="1">
      <c r="U82" s="201"/>
    </row>
    <row r="83" ht="15">
      <c r="U83" s="197"/>
    </row>
  </sheetData>
  <sheetProtection/>
  <mergeCells count="17">
    <mergeCell ref="A72:B72"/>
    <mergeCell ref="A4:AF4"/>
    <mergeCell ref="A5:AF5"/>
    <mergeCell ref="A6:AF6"/>
    <mergeCell ref="A7:AF7"/>
    <mergeCell ref="A70:AF70"/>
    <mergeCell ref="A9:A13"/>
    <mergeCell ref="A59:A63"/>
    <mergeCell ref="A14:A18"/>
    <mergeCell ref="A19:A23"/>
    <mergeCell ref="A29:A33"/>
    <mergeCell ref="A44:A48"/>
    <mergeCell ref="A49:A53"/>
    <mergeCell ref="A54:A58"/>
    <mergeCell ref="A24:A28"/>
    <mergeCell ref="A34:A38"/>
    <mergeCell ref="A39:A43"/>
  </mergeCells>
  <printOptions horizontalCentered="1" verticalCentered="1"/>
  <pageMargins left="0.1968503937007874" right="0.1968503937007874" top="0.1968503937007874" bottom="0.1968503937007874" header="0.11811023622047245" footer="0"/>
  <pageSetup horizontalDpi="600" verticalDpi="600" orientation="landscape" scale="5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J88"/>
  <sheetViews>
    <sheetView zoomScale="78" zoomScaleNormal="78" zoomScalePageLayoutView="0" workbookViewId="0" topLeftCell="A13">
      <selection activeCell="AH71" sqref="AH71"/>
    </sheetView>
  </sheetViews>
  <sheetFormatPr defaultColWidth="11.421875" defaultRowHeight="12.75"/>
  <cols>
    <col min="1" max="1" width="18.8515625" style="166" customWidth="1"/>
    <col min="2" max="2" width="21.7109375" style="166" customWidth="1"/>
    <col min="3" max="19" width="11.421875" style="166" hidden="1" customWidth="1"/>
    <col min="20" max="20" width="12.7109375" style="166" hidden="1" customWidth="1"/>
    <col min="21" max="21" width="12.57421875" style="166" hidden="1" customWidth="1"/>
    <col min="22" max="22" width="13.57421875" style="166" hidden="1" customWidth="1"/>
    <col min="23" max="23" width="13.28125" style="166" hidden="1" customWidth="1"/>
    <col min="24" max="24" width="13.421875" style="166" hidden="1" customWidth="1"/>
    <col min="25" max="25" width="15.7109375" style="166" hidden="1" customWidth="1"/>
    <col min="26" max="26" width="15.57421875" style="166" hidden="1" customWidth="1"/>
    <col min="27" max="28" width="16.57421875" style="166" hidden="1" customWidth="1"/>
    <col min="29" max="29" width="16.140625" style="166" hidden="1" customWidth="1"/>
    <col min="30" max="30" width="3.140625" style="166" hidden="1" customWidth="1"/>
    <col min="31" max="31" width="16.00390625" style="166" customWidth="1"/>
    <col min="32" max="33" width="16.28125" style="166" customWidth="1"/>
    <col min="34" max="34" width="15.28125" style="166" customWidth="1"/>
    <col min="35" max="35" width="16.7109375" style="166" customWidth="1"/>
    <col min="36" max="16384" width="11.421875" style="166" customWidth="1"/>
  </cols>
  <sheetData>
    <row r="1" spans="1:35" ht="15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1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1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</row>
    <row r="4" spans="1:36" ht="15.75">
      <c r="A4" s="797"/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289"/>
      <c r="AI4" s="289"/>
      <c r="AJ4" s="289"/>
    </row>
    <row r="5" spans="1:36" ht="15.75">
      <c r="A5" s="870" t="s">
        <v>166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  <c r="AA5" s="870"/>
      <c r="AB5" s="870"/>
      <c r="AC5" s="870"/>
      <c r="AD5" s="870"/>
      <c r="AE5" s="870"/>
      <c r="AF5" s="870"/>
      <c r="AG5" s="870"/>
      <c r="AH5" s="870"/>
      <c r="AI5" s="870"/>
      <c r="AJ5" s="289"/>
    </row>
    <row r="6" spans="1:36" ht="15.75">
      <c r="A6" s="870" t="s">
        <v>193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0"/>
      <c r="R6" s="870"/>
      <c r="S6" s="870"/>
      <c r="T6" s="870"/>
      <c r="U6" s="870"/>
      <c r="V6" s="870"/>
      <c r="W6" s="870"/>
      <c r="X6" s="870"/>
      <c r="Y6" s="870"/>
      <c r="Z6" s="870"/>
      <c r="AA6" s="870"/>
      <c r="AB6" s="870"/>
      <c r="AC6" s="870"/>
      <c r="AD6" s="870"/>
      <c r="AE6" s="870"/>
      <c r="AF6" s="870"/>
      <c r="AG6" s="870"/>
      <c r="AH6" s="870"/>
      <c r="AI6" s="870"/>
      <c r="AJ6" s="652"/>
    </row>
    <row r="7" spans="1:36" ht="12.75" customHeight="1">
      <c r="A7" s="807" t="s">
        <v>288</v>
      </c>
      <c r="B7" s="807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7"/>
      <c r="AF7" s="807"/>
      <c r="AG7" s="807"/>
      <c r="AH7" s="807"/>
      <c r="AI7" s="807"/>
      <c r="AJ7" s="289"/>
    </row>
    <row r="8" spans="1:36" ht="24.75" customHeight="1">
      <c r="A8" s="364" t="s">
        <v>1</v>
      </c>
      <c r="B8" s="364" t="s">
        <v>2</v>
      </c>
      <c r="C8" s="364" t="s">
        <v>113</v>
      </c>
      <c r="D8" s="364" t="s">
        <v>114</v>
      </c>
      <c r="E8" s="364" t="s">
        <v>115</v>
      </c>
      <c r="F8" s="364" t="s">
        <v>29</v>
      </c>
      <c r="G8" s="364" t="s">
        <v>30</v>
      </c>
      <c r="H8" s="364" t="s">
        <v>31</v>
      </c>
      <c r="I8" s="364" t="s">
        <v>32</v>
      </c>
      <c r="J8" s="364" t="s">
        <v>33</v>
      </c>
      <c r="K8" s="364" t="s">
        <v>71</v>
      </c>
      <c r="L8" s="364" t="s">
        <v>72</v>
      </c>
      <c r="M8" s="364" t="s">
        <v>73</v>
      </c>
      <c r="N8" s="364" t="s">
        <v>74</v>
      </c>
      <c r="O8" s="364" t="s">
        <v>75</v>
      </c>
      <c r="P8" s="364" t="s">
        <v>76</v>
      </c>
      <c r="Q8" s="364" t="s">
        <v>55</v>
      </c>
      <c r="R8" s="364" t="s">
        <v>56</v>
      </c>
      <c r="S8" s="364" t="s">
        <v>57</v>
      </c>
      <c r="T8" s="364" t="s">
        <v>46</v>
      </c>
      <c r="U8" s="364" t="s">
        <v>47</v>
      </c>
      <c r="V8" s="364" t="s">
        <v>82</v>
      </c>
      <c r="W8" s="364" t="s">
        <v>255</v>
      </c>
      <c r="X8" s="364" t="s">
        <v>120</v>
      </c>
      <c r="Y8" s="364" t="s">
        <v>136</v>
      </c>
      <c r="Z8" s="364" t="s">
        <v>145</v>
      </c>
      <c r="AA8" s="364" t="s">
        <v>146</v>
      </c>
      <c r="AB8" s="364" t="s">
        <v>159</v>
      </c>
      <c r="AC8" s="364" t="s">
        <v>161</v>
      </c>
      <c r="AD8" s="364" t="s">
        <v>168</v>
      </c>
      <c r="AE8" s="364" t="s">
        <v>296</v>
      </c>
      <c r="AF8" s="364" t="s">
        <v>297</v>
      </c>
      <c r="AG8" s="294" t="s">
        <v>339</v>
      </c>
      <c r="AH8" s="294" t="s">
        <v>298</v>
      </c>
      <c r="AI8" s="294" t="s">
        <v>299</v>
      </c>
      <c r="AJ8" s="289"/>
    </row>
    <row r="9" spans="1:36" ht="15.75">
      <c r="A9" s="909" t="s">
        <v>27</v>
      </c>
      <c r="B9" s="366" t="s">
        <v>3</v>
      </c>
      <c r="C9" s="630">
        <f aca="true" t="shared" si="0" ref="C9:AE9">SUM(C14+C19+C24+C29+C34+C39+C44+C49+C54+C59+C64)</f>
        <v>566.5</v>
      </c>
      <c r="D9" s="630">
        <f t="shared" si="0"/>
        <v>525</v>
      </c>
      <c r="E9" s="630">
        <f t="shared" si="0"/>
        <v>400</v>
      </c>
      <c r="F9" s="630">
        <f t="shared" si="0"/>
        <v>397</v>
      </c>
      <c r="G9" s="630">
        <f t="shared" si="0"/>
        <v>406</v>
      </c>
      <c r="H9" s="630">
        <f t="shared" si="0"/>
        <v>450</v>
      </c>
      <c r="I9" s="630">
        <f t="shared" si="0"/>
        <v>485.84000000000003</v>
      </c>
      <c r="J9" s="630">
        <f t="shared" si="0"/>
        <v>462.05</v>
      </c>
      <c r="K9" s="630">
        <f t="shared" si="0"/>
        <v>464.79</v>
      </c>
      <c r="L9" s="630">
        <f t="shared" si="0"/>
        <v>562.4399999999999</v>
      </c>
      <c r="M9" s="630">
        <f t="shared" si="0"/>
        <v>759.2</v>
      </c>
      <c r="N9" s="630">
        <f t="shared" si="0"/>
        <v>645</v>
      </c>
      <c r="O9" s="630">
        <f t="shared" si="0"/>
        <v>736</v>
      </c>
      <c r="P9" s="630">
        <f t="shared" si="0"/>
        <v>708.75</v>
      </c>
      <c r="Q9" s="630">
        <f t="shared" si="0"/>
        <v>687.6</v>
      </c>
      <c r="R9" s="630">
        <f t="shared" si="0"/>
        <v>795.72</v>
      </c>
      <c r="S9" s="630">
        <f t="shared" si="0"/>
        <v>847</v>
      </c>
      <c r="T9" s="630">
        <f t="shared" si="0"/>
        <v>1244.02</v>
      </c>
      <c r="U9" s="630">
        <f t="shared" si="0"/>
        <v>1599.12</v>
      </c>
      <c r="V9" s="630">
        <f t="shared" si="0"/>
        <v>2438.34</v>
      </c>
      <c r="W9" s="630">
        <f t="shared" si="0"/>
        <v>2999.57</v>
      </c>
      <c r="X9" s="630">
        <f t="shared" si="0"/>
        <v>3341.7</v>
      </c>
      <c r="Y9" s="630">
        <f t="shared" si="0"/>
        <v>3074.3700000000003</v>
      </c>
      <c r="Z9" s="630">
        <f t="shared" si="0"/>
        <v>2746.27</v>
      </c>
      <c r="AA9" s="630">
        <f t="shared" si="0"/>
        <v>2519.9300000000003</v>
      </c>
      <c r="AB9" s="630">
        <f t="shared" si="0"/>
        <v>2578.14</v>
      </c>
      <c r="AC9" s="630">
        <f t="shared" si="0"/>
        <v>2610.36</v>
      </c>
      <c r="AD9" s="630">
        <f t="shared" si="0"/>
        <v>2399.58</v>
      </c>
      <c r="AE9" s="630">
        <f t="shared" si="0"/>
        <v>2252.5</v>
      </c>
      <c r="AF9" s="630">
        <f aca="true" t="shared" si="1" ref="AF9:AG11">SUM(AF14+AF19+AF24+AF29+AF34+AF39+AF44+AF49+AF54+AF59+AF64)</f>
        <v>1878</v>
      </c>
      <c r="AG9" s="630">
        <f t="shared" si="1"/>
        <v>1932</v>
      </c>
      <c r="AH9" s="630">
        <f aca="true" t="shared" si="2" ref="AH9:AI11">SUM(AH14+AH19+AH24+AH29+AH34+AH39+AH44+AH49+AH54+AH59+AH64)</f>
        <v>1167.85</v>
      </c>
      <c r="AI9" s="630">
        <f t="shared" si="2"/>
        <v>1720.0800000000002</v>
      </c>
      <c r="AJ9" s="289"/>
    </row>
    <row r="10" spans="1:36" ht="15.75">
      <c r="A10" s="909"/>
      <c r="B10" s="366" t="s">
        <v>5</v>
      </c>
      <c r="C10" s="630">
        <f aca="true" t="shared" si="3" ref="C10:AE10">SUM(C15+C20+C25+C30+C35+C40+C45+C50+C55+C60+C65)</f>
        <v>339.9</v>
      </c>
      <c r="D10" s="630">
        <f t="shared" si="3"/>
        <v>315</v>
      </c>
      <c r="E10" s="630">
        <f t="shared" si="3"/>
        <v>240</v>
      </c>
      <c r="F10" s="630">
        <f t="shared" si="3"/>
        <v>243</v>
      </c>
      <c r="G10" s="630">
        <f t="shared" si="3"/>
        <v>218</v>
      </c>
      <c r="H10" s="630">
        <f t="shared" si="3"/>
        <v>340</v>
      </c>
      <c r="I10" s="630">
        <f t="shared" si="3"/>
        <v>353.32000000000005</v>
      </c>
      <c r="J10" s="630">
        <f t="shared" si="3"/>
        <v>277.04</v>
      </c>
      <c r="K10" s="630">
        <f t="shared" si="3"/>
        <v>278.86000000000007</v>
      </c>
      <c r="L10" s="630">
        <f t="shared" si="3"/>
        <v>288.54</v>
      </c>
      <c r="M10" s="630">
        <f t="shared" si="3"/>
        <v>455.12</v>
      </c>
      <c r="N10" s="630">
        <f t="shared" si="3"/>
        <v>387</v>
      </c>
      <c r="O10" s="630">
        <f t="shared" si="3"/>
        <v>492.5</v>
      </c>
      <c r="P10" s="630">
        <f t="shared" si="3"/>
        <v>419.55</v>
      </c>
      <c r="Q10" s="630">
        <f t="shared" si="3"/>
        <v>412.8</v>
      </c>
      <c r="R10" s="630">
        <f t="shared" si="3"/>
        <v>478.62</v>
      </c>
      <c r="S10" s="630">
        <f t="shared" si="3"/>
        <v>473.4</v>
      </c>
      <c r="T10" s="630">
        <f t="shared" si="3"/>
        <v>792.27</v>
      </c>
      <c r="U10" s="630">
        <f t="shared" si="3"/>
        <v>1098.3400000000001</v>
      </c>
      <c r="V10" s="630">
        <f t="shared" si="3"/>
        <v>631.75</v>
      </c>
      <c r="W10" s="630">
        <f t="shared" si="3"/>
        <v>578.8</v>
      </c>
      <c r="X10" s="630">
        <f t="shared" si="3"/>
        <v>1574.4399999999998</v>
      </c>
      <c r="Y10" s="630">
        <f t="shared" si="3"/>
        <v>1536.04</v>
      </c>
      <c r="Z10" s="630">
        <f t="shared" si="3"/>
        <v>1294.41</v>
      </c>
      <c r="AA10" s="630">
        <f t="shared" si="3"/>
        <v>1393.02</v>
      </c>
      <c r="AB10" s="630">
        <f t="shared" si="3"/>
        <v>1296.96</v>
      </c>
      <c r="AC10" s="630">
        <f t="shared" si="3"/>
        <v>1676.3300000000002</v>
      </c>
      <c r="AD10" s="630">
        <f t="shared" si="3"/>
        <v>1570.98</v>
      </c>
      <c r="AE10" s="630">
        <f t="shared" si="3"/>
        <v>2252.5</v>
      </c>
      <c r="AF10" s="630">
        <f t="shared" si="1"/>
        <v>1878</v>
      </c>
      <c r="AG10" s="630">
        <f t="shared" si="1"/>
        <v>1882</v>
      </c>
      <c r="AH10" s="630">
        <f t="shared" si="2"/>
        <v>1134.85</v>
      </c>
      <c r="AI10" s="630">
        <f t="shared" si="2"/>
        <v>1200.98</v>
      </c>
      <c r="AJ10" s="289"/>
    </row>
    <row r="11" spans="1:36" ht="15.75">
      <c r="A11" s="909"/>
      <c r="B11" s="366" t="s">
        <v>67</v>
      </c>
      <c r="C11" s="630">
        <f aca="true" t="shared" si="4" ref="C11:AE11">SUM(C16+C21+C26+C31+C36+C41+C46+C51+C56+C61+C66)</f>
        <v>339420</v>
      </c>
      <c r="D11" s="630">
        <f t="shared" si="4"/>
        <v>312000</v>
      </c>
      <c r="E11" s="630">
        <f t="shared" si="4"/>
        <v>235800</v>
      </c>
      <c r="F11" s="630">
        <f t="shared" si="4"/>
        <v>278300</v>
      </c>
      <c r="G11" s="630">
        <f t="shared" si="4"/>
        <v>211130</v>
      </c>
      <c r="H11" s="630">
        <f t="shared" si="4"/>
        <v>341200</v>
      </c>
      <c r="I11" s="630">
        <f t="shared" si="4"/>
        <v>395887</v>
      </c>
      <c r="J11" s="630">
        <f t="shared" si="4"/>
        <v>348348</v>
      </c>
      <c r="K11" s="630">
        <f t="shared" si="4"/>
        <v>351215</v>
      </c>
      <c r="L11" s="630">
        <f t="shared" si="4"/>
        <v>325460</v>
      </c>
      <c r="M11" s="630">
        <f t="shared" si="4"/>
        <v>499004</v>
      </c>
      <c r="N11" s="630">
        <f t="shared" si="4"/>
        <v>470460</v>
      </c>
      <c r="O11" s="630">
        <f t="shared" si="4"/>
        <v>647175</v>
      </c>
      <c r="P11" s="630">
        <f t="shared" si="4"/>
        <v>487620</v>
      </c>
      <c r="Q11" s="630">
        <f t="shared" si="4"/>
        <v>522412</v>
      </c>
      <c r="R11" s="630">
        <f t="shared" si="4"/>
        <v>653975</v>
      </c>
      <c r="S11" s="630">
        <f t="shared" si="4"/>
        <v>806660</v>
      </c>
      <c r="T11" s="630">
        <f t="shared" si="4"/>
        <v>1063519</v>
      </c>
      <c r="U11" s="630">
        <f t="shared" si="4"/>
        <v>949010</v>
      </c>
      <c r="V11" s="630">
        <f t="shared" si="4"/>
        <v>239549</v>
      </c>
      <c r="W11" s="630">
        <f t="shared" si="4"/>
        <v>1848871</v>
      </c>
      <c r="X11" s="630">
        <f t="shared" si="4"/>
        <v>1936705.35</v>
      </c>
      <c r="Y11" s="630">
        <f t="shared" si="4"/>
        <v>2736451.21</v>
      </c>
      <c r="Z11" s="630">
        <f t="shared" si="4"/>
        <v>1834615.9</v>
      </c>
      <c r="AA11" s="630">
        <f t="shared" si="4"/>
        <v>2402897.5</v>
      </c>
      <c r="AB11" s="630">
        <f t="shared" si="4"/>
        <v>1933467</v>
      </c>
      <c r="AC11" s="630">
        <f t="shared" si="4"/>
        <v>3034240.4299999997</v>
      </c>
      <c r="AD11" s="630">
        <f t="shared" si="4"/>
        <v>2635586.62</v>
      </c>
      <c r="AE11" s="630">
        <f t="shared" si="4"/>
        <v>2967456</v>
      </c>
      <c r="AF11" s="630">
        <f t="shared" si="1"/>
        <v>3146334</v>
      </c>
      <c r="AG11" s="630">
        <f t="shared" si="1"/>
        <v>1936802</v>
      </c>
      <c r="AH11" s="630">
        <f t="shared" si="2"/>
        <v>1970460.9</v>
      </c>
      <c r="AI11" s="630">
        <f t="shared" si="2"/>
        <v>2115103.26</v>
      </c>
      <c r="AJ11" s="289"/>
    </row>
    <row r="12" spans="1:36" ht="15.75">
      <c r="A12" s="909"/>
      <c r="B12" s="653" t="s">
        <v>63</v>
      </c>
      <c r="C12" s="367">
        <f aca="true" t="shared" si="5" ref="C12:AE12">(C11/C10)</f>
        <v>998.5878199470433</v>
      </c>
      <c r="D12" s="367">
        <f t="shared" si="5"/>
        <v>990.4761904761905</v>
      </c>
      <c r="E12" s="367">
        <f t="shared" si="5"/>
        <v>982.5</v>
      </c>
      <c r="F12" s="367">
        <f t="shared" si="5"/>
        <v>1145.267489711934</v>
      </c>
      <c r="G12" s="367">
        <f t="shared" si="5"/>
        <v>968.4862385321101</v>
      </c>
      <c r="H12" s="367">
        <f t="shared" si="5"/>
        <v>1003.5294117647059</v>
      </c>
      <c r="I12" s="367">
        <f t="shared" si="5"/>
        <v>1120.477187818408</v>
      </c>
      <c r="J12" s="367">
        <f t="shared" si="5"/>
        <v>1257.3924343055153</v>
      </c>
      <c r="K12" s="367">
        <f t="shared" si="5"/>
        <v>1259.4671161156132</v>
      </c>
      <c r="L12" s="367">
        <f t="shared" si="5"/>
        <v>1127.9545297012546</v>
      </c>
      <c r="M12" s="367">
        <f t="shared" si="5"/>
        <v>1096.422921427316</v>
      </c>
      <c r="N12" s="367">
        <f t="shared" si="5"/>
        <v>1215.6589147286822</v>
      </c>
      <c r="O12" s="367">
        <f t="shared" si="5"/>
        <v>1314.0609137055837</v>
      </c>
      <c r="P12" s="367">
        <f t="shared" si="5"/>
        <v>1162.2452627815517</v>
      </c>
      <c r="Q12" s="367">
        <f t="shared" si="5"/>
        <v>1265.5329457364342</v>
      </c>
      <c r="R12" s="367">
        <f t="shared" si="5"/>
        <v>1366.3762483807614</v>
      </c>
      <c r="S12" s="367">
        <f t="shared" si="5"/>
        <v>1703.97127165188</v>
      </c>
      <c r="T12" s="367">
        <f t="shared" si="5"/>
        <v>1342.3693942721548</v>
      </c>
      <c r="U12" s="367">
        <f t="shared" si="5"/>
        <v>864.0402789664402</v>
      </c>
      <c r="V12" s="367">
        <f t="shared" si="5"/>
        <v>379.18322121092206</v>
      </c>
      <c r="W12" s="367">
        <f t="shared" si="5"/>
        <v>3194.317553559088</v>
      </c>
      <c r="X12" s="367">
        <f t="shared" si="5"/>
        <v>1230.0915563628976</v>
      </c>
      <c r="Y12" s="367">
        <f t="shared" si="5"/>
        <v>1781.4973633499128</v>
      </c>
      <c r="Z12" s="367">
        <f t="shared" si="5"/>
        <v>1417.3375514713266</v>
      </c>
      <c r="AA12" s="367">
        <f t="shared" si="5"/>
        <v>1724.9554923834546</v>
      </c>
      <c r="AB12" s="367">
        <f t="shared" si="5"/>
        <v>1490.7684122871947</v>
      </c>
      <c r="AC12" s="367">
        <f t="shared" si="5"/>
        <v>1810.049590474429</v>
      </c>
      <c r="AD12" s="367">
        <f t="shared" si="5"/>
        <v>1677.6703840914588</v>
      </c>
      <c r="AE12" s="367">
        <f t="shared" si="5"/>
        <v>1317.405549389567</v>
      </c>
      <c r="AF12" s="367">
        <f>(AF11/AF10)</f>
        <v>1675.3642172523962</v>
      </c>
      <c r="AG12" s="367">
        <f>(AG11/AG10)</f>
        <v>1029.1190223166843</v>
      </c>
      <c r="AH12" s="367">
        <f>(AH11/AH10)</f>
        <v>1736.3183680662644</v>
      </c>
      <c r="AI12" s="367">
        <f>(AI11/AI10)</f>
        <v>1761.1477793135605</v>
      </c>
      <c r="AJ12" s="289"/>
    </row>
    <row r="13" spans="1:36" ht="15.75">
      <c r="A13" s="909"/>
      <c r="B13" s="366" t="s">
        <v>9</v>
      </c>
      <c r="C13" s="630">
        <f aca="true" t="shared" si="6" ref="C13:AE13">SUM(C18+C23+C28+C33+C38+C43+C48+C53+C58+C63+C68)</f>
        <v>449</v>
      </c>
      <c r="D13" s="630">
        <f t="shared" si="6"/>
        <v>355</v>
      </c>
      <c r="E13" s="630">
        <f t="shared" si="6"/>
        <v>335</v>
      </c>
      <c r="F13" s="630">
        <f t="shared" si="6"/>
        <v>267</v>
      </c>
      <c r="G13" s="630">
        <f t="shared" si="6"/>
        <v>314</v>
      </c>
      <c r="H13" s="630">
        <f t="shared" si="6"/>
        <v>326</v>
      </c>
      <c r="I13" s="630">
        <f t="shared" si="6"/>
        <v>285</v>
      </c>
      <c r="J13" s="630">
        <f t="shared" si="6"/>
        <v>283</v>
      </c>
      <c r="K13" s="630">
        <f t="shared" si="6"/>
        <v>290</v>
      </c>
      <c r="L13" s="630">
        <f t="shared" si="6"/>
        <v>278</v>
      </c>
      <c r="M13" s="630">
        <f t="shared" si="6"/>
        <v>246</v>
      </c>
      <c r="N13" s="630">
        <f t="shared" si="6"/>
        <v>263</v>
      </c>
      <c r="O13" s="630">
        <f t="shared" si="6"/>
        <v>181</v>
      </c>
      <c r="P13" s="630">
        <f t="shared" si="6"/>
        <v>197</v>
      </c>
      <c r="Q13" s="630">
        <f t="shared" si="6"/>
        <v>166</v>
      </c>
      <c r="R13" s="630">
        <f t="shared" si="6"/>
        <v>123</v>
      </c>
      <c r="S13" s="630">
        <f t="shared" si="6"/>
        <v>164</v>
      </c>
      <c r="T13" s="630">
        <f t="shared" si="6"/>
        <v>140</v>
      </c>
      <c r="U13" s="630">
        <f t="shared" si="6"/>
        <v>136</v>
      </c>
      <c r="V13" s="630">
        <f t="shared" si="6"/>
        <v>202</v>
      </c>
      <c r="W13" s="630">
        <f t="shared" si="6"/>
        <v>151</v>
      </c>
      <c r="X13" s="630">
        <f t="shared" si="6"/>
        <v>183</v>
      </c>
      <c r="Y13" s="631">
        <f t="shared" si="6"/>
        <v>167</v>
      </c>
      <c r="Z13" s="631">
        <f t="shared" si="6"/>
        <v>163</v>
      </c>
      <c r="AA13" s="631">
        <f t="shared" si="6"/>
        <v>195</v>
      </c>
      <c r="AB13" s="631">
        <f t="shared" si="6"/>
        <v>223</v>
      </c>
      <c r="AC13" s="631">
        <f t="shared" si="6"/>
        <v>200</v>
      </c>
      <c r="AD13" s="631">
        <f t="shared" si="6"/>
        <v>166</v>
      </c>
      <c r="AE13" s="631">
        <f t="shared" si="6"/>
        <v>160</v>
      </c>
      <c r="AF13" s="631">
        <f>SUM(AF18+AF23+AF28+AF33+AF38+AF43+AF48+AF53+AF58+AF63+AF68)</f>
        <v>130</v>
      </c>
      <c r="AG13" s="631">
        <f>SUM(AG18+AG23+AG28+AG33+AG38+AG43+AG48+AG53+AG58+AG63+AG68)</f>
        <v>127</v>
      </c>
      <c r="AH13" s="631">
        <f>SUM(AH18+AH23+AH28+AH33+AH38+AH43+AH48+AH53+AH58+AH63+AH68)</f>
        <v>23</v>
      </c>
      <c r="AI13" s="631">
        <f>SUM(AI18+AI23+AI28+AI33+AI38+AI43+AI48+AI53+AI58+AI63+AI68)</f>
        <v>123</v>
      </c>
      <c r="AJ13" s="289"/>
    </row>
    <row r="14" spans="1:36" ht="15">
      <c r="A14" s="907" t="s">
        <v>6</v>
      </c>
      <c r="B14" s="654" t="s">
        <v>3</v>
      </c>
      <c r="C14" s="473">
        <v>128</v>
      </c>
      <c r="D14" s="473">
        <v>120</v>
      </c>
      <c r="E14" s="473">
        <v>30</v>
      </c>
      <c r="F14" s="473">
        <v>30</v>
      </c>
      <c r="G14" s="473">
        <v>40</v>
      </c>
      <c r="H14" s="473">
        <v>50</v>
      </c>
      <c r="I14" s="473">
        <v>32</v>
      </c>
      <c r="J14" s="473">
        <v>47</v>
      </c>
      <c r="K14" s="473">
        <v>47</v>
      </c>
      <c r="L14" s="473">
        <v>32.7</v>
      </c>
      <c r="M14" s="473">
        <v>78</v>
      </c>
      <c r="N14" s="473">
        <v>80</v>
      </c>
      <c r="O14" s="473">
        <v>74</v>
      </c>
      <c r="P14" s="473">
        <v>49.25</v>
      </c>
      <c r="Q14" s="473">
        <v>56</v>
      </c>
      <c r="R14" s="473">
        <v>80</v>
      </c>
      <c r="S14" s="473">
        <v>123</v>
      </c>
      <c r="T14" s="473">
        <v>125</v>
      </c>
      <c r="U14" s="473">
        <v>254</v>
      </c>
      <c r="V14" s="473">
        <v>747.1</v>
      </c>
      <c r="W14" s="473">
        <v>734</v>
      </c>
      <c r="X14" s="467">
        <v>1235</v>
      </c>
      <c r="Y14" s="467">
        <v>995</v>
      </c>
      <c r="Z14" s="467">
        <v>694</v>
      </c>
      <c r="AA14" s="467">
        <v>713</v>
      </c>
      <c r="AB14" s="467">
        <v>659</v>
      </c>
      <c r="AC14" s="467">
        <v>799</v>
      </c>
      <c r="AD14" s="467">
        <v>799</v>
      </c>
      <c r="AE14" s="467">
        <v>615</v>
      </c>
      <c r="AF14" s="467">
        <v>591</v>
      </c>
      <c r="AG14" s="307">
        <v>542</v>
      </c>
      <c r="AH14" s="307">
        <v>344</v>
      </c>
      <c r="AI14" s="307">
        <v>553</v>
      </c>
      <c r="AJ14" s="289"/>
    </row>
    <row r="15" spans="1:36" ht="15">
      <c r="A15" s="907"/>
      <c r="B15" s="654" t="s">
        <v>5</v>
      </c>
      <c r="C15" s="473">
        <v>76.8</v>
      </c>
      <c r="D15" s="473">
        <v>72</v>
      </c>
      <c r="E15" s="473">
        <v>18</v>
      </c>
      <c r="F15" s="473">
        <v>20</v>
      </c>
      <c r="G15" s="473">
        <v>16</v>
      </c>
      <c r="H15" s="473">
        <v>30</v>
      </c>
      <c r="I15" s="473">
        <v>30</v>
      </c>
      <c r="J15" s="473">
        <v>28</v>
      </c>
      <c r="K15" s="473">
        <v>28.2</v>
      </c>
      <c r="L15" s="473">
        <v>32.7</v>
      </c>
      <c r="M15" s="473">
        <v>46.8</v>
      </c>
      <c r="N15" s="473">
        <v>48</v>
      </c>
      <c r="O15" s="473">
        <v>44</v>
      </c>
      <c r="P15" s="473">
        <v>29.55</v>
      </c>
      <c r="Q15" s="473">
        <v>34</v>
      </c>
      <c r="R15" s="473">
        <v>48</v>
      </c>
      <c r="S15" s="473">
        <v>42</v>
      </c>
      <c r="T15" s="473">
        <v>125</v>
      </c>
      <c r="U15" s="473">
        <v>254</v>
      </c>
      <c r="V15" s="473">
        <v>277.25</v>
      </c>
      <c r="W15" s="473">
        <v>264.9</v>
      </c>
      <c r="X15" s="467">
        <v>976.8</v>
      </c>
      <c r="Y15" s="467">
        <v>970</v>
      </c>
      <c r="Z15" s="467">
        <v>689</v>
      </c>
      <c r="AA15" s="467">
        <v>713</v>
      </c>
      <c r="AB15" s="467">
        <v>659</v>
      </c>
      <c r="AC15" s="467">
        <v>404.4</v>
      </c>
      <c r="AD15" s="467">
        <v>404.4</v>
      </c>
      <c r="AE15" s="467">
        <v>615</v>
      </c>
      <c r="AF15" s="467">
        <v>591</v>
      </c>
      <c r="AG15" s="307">
        <v>542</v>
      </c>
      <c r="AH15" s="307">
        <v>227</v>
      </c>
      <c r="AI15" s="307">
        <v>34</v>
      </c>
      <c r="AJ15" s="289"/>
    </row>
    <row r="16" spans="1:36" ht="15">
      <c r="A16" s="907"/>
      <c r="B16" s="468" t="s">
        <v>67</v>
      </c>
      <c r="C16" s="474">
        <v>76800</v>
      </c>
      <c r="D16" s="474">
        <v>72000</v>
      </c>
      <c r="E16" s="474">
        <v>17900</v>
      </c>
      <c r="F16" s="474">
        <v>20000</v>
      </c>
      <c r="G16" s="474">
        <v>16000</v>
      </c>
      <c r="H16" s="474">
        <v>39000</v>
      </c>
      <c r="I16" s="474">
        <v>34500</v>
      </c>
      <c r="J16" s="474">
        <v>39200</v>
      </c>
      <c r="K16" s="474">
        <v>36660</v>
      </c>
      <c r="L16" s="474">
        <v>32240</v>
      </c>
      <c r="M16" s="474">
        <v>56160</v>
      </c>
      <c r="N16" s="474">
        <v>62400</v>
      </c>
      <c r="O16" s="474">
        <v>52800</v>
      </c>
      <c r="P16" s="474">
        <v>36937</v>
      </c>
      <c r="Q16" s="474">
        <v>42500</v>
      </c>
      <c r="R16" s="474">
        <v>67200</v>
      </c>
      <c r="S16" s="474">
        <v>84000</v>
      </c>
      <c r="T16" s="473">
        <v>181442</v>
      </c>
      <c r="U16" s="473">
        <v>115166</v>
      </c>
      <c r="V16" s="473">
        <v>165059</v>
      </c>
      <c r="W16" s="473">
        <v>712981</v>
      </c>
      <c r="X16" s="467">
        <v>1006760</v>
      </c>
      <c r="Y16" s="467">
        <v>1819431.66</v>
      </c>
      <c r="Z16" s="467">
        <v>797790.1</v>
      </c>
      <c r="AA16" s="467">
        <v>1255675</v>
      </c>
      <c r="AB16" s="467">
        <v>830000</v>
      </c>
      <c r="AC16" s="467">
        <v>482060.73</v>
      </c>
      <c r="AD16" s="467">
        <v>700008.1</v>
      </c>
      <c r="AE16" s="467">
        <v>792460</v>
      </c>
      <c r="AF16" s="467">
        <v>982337</v>
      </c>
      <c r="AG16" s="307">
        <v>584574</v>
      </c>
      <c r="AH16" s="307">
        <v>399066</v>
      </c>
      <c r="AI16" s="307">
        <v>141296.26</v>
      </c>
      <c r="AJ16" s="289"/>
    </row>
    <row r="17" spans="1:36" ht="15">
      <c r="A17" s="907"/>
      <c r="B17" s="654" t="s">
        <v>63</v>
      </c>
      <c r="C17" s="473">
        <f aca="true" t="shared" si="7" ref="C17:AA17">SUM(C16/C15)</f>
        <v>1000</v>
      </c>
      <c r="D17" s="473">
        <f t="shared" si="7"/>
        <v>1000</v>
      </c>
      <c r="E17" s="473">
        <f t="shared" si="7"/>
        <v>994.4444444444445</v>
      </c>
      <c r="F17" s="473">
        <f t="shared" si="7"/>
        <v>1000</v>
      </c>
      <c r="G17" s="473">
        <f t="shared" si="7"/>
        <v>1000</v>
      </c>
      <c r="H17" s="473">
        <f t="shared" si="7"/>
        <v>1300</v>
      </c>
      <c r="I17" s="473">
        <f t="shared" si="7"/>
        <v>1150</v>
      </c>
      <c r="J17" s="473">
        <f t="shared" si="7"/>
        <v>1400</v>
      </c>
      <c r="K17" s="473">
        <f t="shared" si="7"/>
        <v>1300</v>
      </c>
      <c r="L17" s="473">
        <f t="shared" si="7"/>
        <v>985.9327217125382</v>
      </c>
      <c r="M17" s="473">
        <f t="shared" si="7"/>
        <v>1200</v>
      </c>
      <c r="N17" s="473">
        <f t="shared" si="7"/>
        <v>1300</v>
      </c>
      <c r="O17" s="473">
        <f t="shared" si="7"/>
        <v>1200</v>
      </c>
      <c r="P17" s="473">
        <f t="shared" si="7"/>
        <v>1249.9830795262267</v>
      </c>
      <c r="Q17" s="473">
        <f t="shared" si="7"/>
        <v>1250</v>
      </c>
      <c r="R17" s="473">
        <f t="shared" si="7"/>
        <v>1400</v>
      </c>
      <c r="S17" s="473">
        <f t="shared" si="7"/>
        <v>2000</v>
      </c>
      <c r="T17" s="473">
        <f t="shared" si="7"/>
        <v>1451.536</v>
      </c>
      <c r="U17" s="473">
        <f t="shared" si="7"/>
        <v>453.40944881889766</v>
      </c>
      <c r="V17" s="473">
        <f t="shared" si="7"/>
        <v>595.3435527502254</v>
      </c>
      <c r="W17" s="473">
        <f t="shared" si="7"/>
        <v>2691.51000377501</v>
      </c>
      <c r="X17" s="473">
        <f t="shared" si="7"/>
        <v>1030.6715806715806</v>
      </c>
      <c r="Y17" s="473">
        <f t="shared" si="7"/>
        <v>1875.7027422680412</v>
      </c>
      <c r="Z17" s="473">
        <f t="shared" si="7"/>
        <v>1157.8956458635703</v>
      </c>
      <c r="AA17" s="473">
        <f t="shared" si="7"/>
        <v>1761.1150070126228</v>
      </c>
      <c r="AB17" s="473">
        <f>SUM(AB16/AB15)</f>
        <v>1259.48406676783</v>
      </c>
      <c r="AC17" s="473">
        <f aca="true" t="shared" si="8" ref="AC17:AH17">(AC16/AC15)</f>
        <v>1192.0393916913947</v>
      </c>
      <c r="AD17" s="473">
        <f t="shared" si="8"/>
        <v>1730.9794757665677</v>
      </c>
      <c r="AE17" s="473">
        <f t="shared" si="8"/>
        <v>1288.5528455284552</v>
      </c>
      <c r="AF17" s="473">
        <f t="shared" si="8"/>
        <v>1662.160744500846</v>
      </c>
      <c r="AG17" s="473">
        <f t="shared" si="8"/>
        <v>1078.5498154981549</v>
      </c>
      <c r="AH17" s="473">
        <f t="shared" si="8"/>
        <v>1758</v>
      </c>
      <c r="AI17" s="473">
        <f>(AI16/AI15)</f>
        <v>4155.772352941177</v>
      </c>
      <c r="AJ17" s="289"/>
    </row>
    <row r="18" spans="1:36" ht="15">
      <c r="A18" s="907"/>
      <c r="B18" s="468" t="s">
        <v>9</v>
      </c>
      <c r="C18" s="474">
        <v>132</v>
      </c>
      <c r="D18" s="474">
        <v>120</v>
      </c>
      <c r="E18" s="474">
        <v>120</v>
      </c>
      <c r="F18" s="474">
        <v>120</v>
      </c>
      <c r="G18" s="474">
        <v>120</v>
      </c>
      <c r="H18" s="474">
        <v>120</v>
      </c>
      <c r="I18" s="474">
        <v>49</v>
      </c>
      <c r="J18" s="474">
        <v>47</v>
      </c>
      <c r="K18" s="474">
        <v>47</v>
      </c>
      <c r="L18" s="474">
        <v>9</v>
      </c>
      <c r="M18" s="474">
        <v>30</v>
      </c>
      <c r="N18" s="474">
        <v>32</v>
      </c>
      <c r="O18" s="474">
        <v>9</v>
      </c>
      <c r="P18" s="474">
        <v>8</v>
      </c>
      <c r="Q18" s="474">
        <v>8</v>
      </c>
      <c r="R18" s="474">
        <v>11</v>
      </c>
      <c r="S18" s="474">
        <v>5</v>
      </c>
      <c r="T18" s="474">
        <v>6</v>
      </c>
      <c r="U18" s="474">
        <v>21</v>
      </c>
      <c r="V18" s="474">
        <v>38</v>
      </c>
      <c r="W18" s="474">
        <v>33</v>
      </c>
      <c r="X18" s="319">
        <v>24</v>
      </c>
      <c r="Y18" s="319">
        <v>24</v>
      </c>
      <c r="Z18" s="319">
        <v>15</v>
      </c>
      <c r="AA18" s="319">
        <v>15</v>
      </c>
      <c r="AB18" s="319">
        <v>14</v>
      </c>
      <c r="AC18" s="319">
        <v>17</v>
      </c>
      <c r="AD18" s="319">
        <v>17</v>
      </c>
      <c r="AE18" s="319">
        <v>17</v>
      </c>
      <c r="AF18" s="319">
        <v>10</v>
      </c>
      <c r="AG18" s="315">
        <v>6</v>
      </c>
      <c r="AH18" s="315">
        <v>5</v>
      </c>
      <c r="AI18" s="315">
        <v>10</v>
      </c>
      <c r="AJ18" s="289"/>
    </row>
    <row r="19" spans="1:36" ht="15.75" hidden="1">
      <c r="A19" s="655"/>
      <c r="B19" s="654" t="s">
        <v>3</v>
      </c>
      <c r="C19" s="473">
        <v>15</v>
      </c>
      <c r="D19" s="473">
        <v>15</v>
      </c>
      <c r="E19" s="473">
        <v>15</v>
      </c>
      <c r="F19" s="473">
        <v>10</v>
      </c>
      <c r="G19" s="473">
        <v>6</v>
      </c>
      <c r="H19" s="473">
        <v>8</v>
      </c>
      <c r="I19" s="473">
        <v>13.56</v>
      </c>
      <c r="J19" s="473">
        <v>6</v>
      </c>
      <c r="K19" s="473">
        <v>7</v>
      </c>
      <c r="L19" s="473">
        <v>7.97</v>
      </c>
      <c r="M19" s="473">
        <v>6</v>
      </c>
      <c r="N19" s="473">
        <v>10</v>
      </c>
      <c r="O19" s="473">
        <v>7</v>
      </c>
      <c r="P19" s="473">
        <v>2</v>
      </c>
      <c r="Q19" s="473">
        <v>3.6</v>
      </c>
      <c r="R19" s="473">
        <v>4</v>
      </c>
      <c r="S19" s="473">
        <v>3</v>
      </c>
      <c r="T19" s="473">
        <v>1.02</v>
      </c>
      <c r="U19" s="473">
        <v>5.96</v>
      </c>
      <c r="V19" s="473">
        <v>14.35</v>
      </c>
      <c r="W19" s="656">
        <v>0</v>
      </c>
      <c r="X19" s="467">
        <v>5.65</v>
      </c>
      <c r="Y19" s="467">
        <v>3.4</v>
      </c>
      <c r="Z19" s="467">
        <v>2.9</v>
      </c>
      <c r="AA19" s="467">
        <v>7</v>
      </c>
      <c r="AB19" s="467">
        <v>7.13</v>
      </c>
      <c r="AC19" s="467"/>
      <c r="AD19" s="467"/>
      <c r="AE19" s="467"/>
      <c r="AF19" s="467"/>
      <c r="AG19" s="307"/>
      <c r="AH19" s="319">
        <v>0</v>
      </c>
      <c r="AI19" s="319">
        <v>0</v>
      </c>
      <c r="AJ19" s="289"/>
    </row>
    <row r="20" spans="1:36" ht="15.75" hidden="1">
      <c r="A20" s="657" t="s">
        <v>10</v>
      </c>
      <c r="B20" s="654" t="s">
        <v>5</v>
      </c>
      <c r="C20" s="473">
        <v>9</v>
      </c>
      <c r="D20" s="473">
        <v>9</v>
      </c>
      <c r="E20" s="473">
        <v>9</v>
      </c>
      <c r="F20" s="473">
        <v>5</v>
      </c>
      <c r="G20" s="473">
        <v>2</v>
      </c>
      <c r="H20" s="473">
        <v>4.8</v>
      </c>
      <c r="I20" s="473">
        <v>3</v>
      </c>
      <c r="J20" s="473">
        <v>3.6</v>
      </c>
      <c r="K20" s="473">
        <v>4.2</v>
      </c>
      <c r="L20" s="473">
        <v>4.8</v>
      </c>
      <c r="M20" s="473">
        <v>3.6</v>
      </c>
      <c r="N20" s="473">
        <v>6</v>
      </c>
      <c r="O20" s="473">
        <v>7</v>
      </c>
      <c r="P20" s="473">
        <v>2</v>
      </c>
      <c r="Q20" s="473">
        <v>2</v>
      </c>
      <c r="R20" s="473">
        <v>2</v>
      </c>
      <c r="S20" s="473">
        <v>1.8</v>
      </c>
      <c r="T20" s="473">
        <v>1.02</v>
      </c>
      <c r="U20" s="473">
        <v>5.96</v>
      </c>
      <c r="V20" s="656">
        <v>0</v>
      </c>
      <c r="W20" s="656">
        <v>0</v>
      </c>
      <c r="X20" s="467">
        <v>3.75</v>
      </c>
      <c r="Y20" s="467">
        <v>0.5</v>
      </c>
      <c r="Z20" s="467">
        <v>1</v>
      </c>
      <c r="AA20" s="467">
        <v>1</v>
      </c>
      <c r="AB20" s="467">
        <v>1</v>
      </c>
      <c r="AC20" s="467"/>
      <c r="AD20" s="467"/>
      <c r="AE20" s="467"/>
      <c r="AF20" s="467"/>
      <c r="AG20" s="307"/>
      <c r="AH20" s="319">
        <v>0</v>
      </c>
      <c r="AI20" s="319">
        <v>0</v>
      </c>
      <c r="AJ20" s="289"/>
    </row>
    <row r="21" spans="1:36" ht="15.75" hidden="1">
      <c r="A21" s="658" t="s">
        <v>11</v>
      </c>
      <c r="B21" s="468" t="s">
        <v>67</v>
      </c>
      <c r="C21" s="474">
        <v>7200</v>
      </c>
      <c r="D21" s="474">
        <v>7300</v>
      </c>
      <c r="E21" s="474">
        <v>7300</v>
      </c>
      <c r="F21" s="474">
        <v>3750</v>
      </c>
      <c r="G21" s="474">
        <v>1600</v>
      </c>
      <c r="H21" s="474">
        <v>3840</v>
      </c>
      <c r="I21" s="474">
        <v>2400</v>
      </c>
      <c r="J21" s="474">
        <v>3600</v>
      </c>
      <c r="K21" s="474">
        <v>3360</v>
      </c>
      <c r="L21" s="474">
        <v>4320</v>
      </c>
      <c r="M21" s="474">
        <v>2880</v>
      </c>
      <c r="N21" s="474">
        <v>4800</v>
      </c>
      <c r="O21" s="474">
        <v>7000</v>
      </c>
      <c r="P21" s="474">
        <v>1800</v>
      </c>
      <c r="Q21" s="474">
        <v>1262</v>
      </c>
      <c r="R21" s="474">
        <v>1600</v>
      </c>
      <c r="S21" s="474">
        <v>1440</v>
      </c>
      <c r="T21" s="473">
        <v>800</v>
      </c>
      <c r="U21" s="473">
        <v>4480</v>
      </c>
      <c r="V21" s="656">
        <v>0</v>
      </c>
      <c r="W21" s="656">
        <v>0</v>
      </c>
      <c r="X21" s="467">
        <v>4600</v>
      </c>
      <c r="Y21" s="467">
        <v>600</v>
      </c>
      <c r="Z21" s="467">
        <v>1150</v>
      </c>
      <c r="AA21" s="467">
        <v>1800</v>
      </c>
      <c r="AB21" s="467">
        <v>1800</v>
      </c>
      <c r="AC21" s="467"/>
      <c r="AD21" s="467"/>
      <c r="AE21" s="467"/>
      <c r="AF21" s="467"/>
      <c r="AG21" s="307"/>
      <c r="AH21" s="319">
        <v>0</v>
      </c>
      <c r="AI21" s="319">
        <v>0</v>
      </c>
      <c r="AJ21" s="289"/>
    </row>
    <row r="22" spans="1:36" ht="15.75" hidden="1">
      <c r="A22" s="655"/>
      <c r="B22" s="654" t="s">
        <v>63</v>
      </c>
      <c r="C22" s="473">
        <f>SUM(C21/C20)</f>
        <v>800</v>
      </c>
      <c r="D22" s="473">
        <f aca="true" t="shared" si="9" ref="D22:AA22">SUM(D21/D20)</f>
        <v>811.1111111111111</v>
      </c>
      <c r="E22" s="473">
        <f t="shared" si="9"/>
        <v>811.1111111111111</v>
      </c>
      <c r="F22" s="473">
        <f t="shared" si="9"/>
        <v>750</v>
      </c>
      <c r="G22" s="473">
        <f t="shared" si="9"/>
        <v>800</v>
      </c>
      <c r="H22" s="473">
        <f t="shared" si="9"/>
        <v>800</v>
      </c>
      <c r="I22" s="473">
        <f t="shared" si="9"/>
        <v>800</v>
      </c>
      <c r="J22" s="473">
        <f t="shared" si="9"/>
        <v>1000</v>
      </c>
      <c r="K22" s="473">
        <f t="shared" si="9"/>
        <v>800</v>
      </c>
      <c r="L22" s="473">
        <f t="shared" si="9"/>
        <v>900</v>
      </c>
      <c r="M22" s="473">
        <f t="shared" si="9"/>
        <v>800</v>
      </c>
      <c r="N22" s="473">
        <f t="shared" si="9"/>
        <v>800</v>
      </c>
      <c r="O22" s="473">
        <f t="shared" si="9"/>
        <v>1000</v>
      </c>
      <c r="P22" s="473">
        <f t="shared" si="9"/>
        <v>900</v>
      </c>
      <c r="Q22" s="473">
        <f t="shared" si="9"/>
        <v>631</v>
      </c>
      <c r="R22" s="473">
        <f t="shared" si="9"/>
        <v>800</v>
      </c>
      <c r="S22" s="473">
        <f t="shared" si="9"/>
        <v>800</v>
      </c>
      <c r="T22" s="473">
        <f t="shared" si="9"/>
        <v>784.313725490196</v>
      </c>
      <c r="U22" s="473">
        <f t="shared" si="9"/>
        <v>751.6778523489933</v>
      </c>
      <c r="V22" s="473" t="e">
        <f t="shared" si="9"/>
        <v>#DIV/0!</v>
      </c>
      <c r="W22" s="473" t="e">
        <f t="shared" si="9"/>
        <v>#DIV/0!</v>
      </c>
      <c r="X22" s="473">
        <f t="shared" si="9"/>
        <v>1226.6666666666667</v>
      </c>
      <c r="Y22" s="473">
        <f t="shared" si="9"/>
        <v>1200</v>
      </c>
      <c r="Z22" s="473">
        <f t="shared" si="9"/>
        <v>1150</v>
      </c>
      <c r="AA22" s="473">
        <f t="shared" si="9"/>
        <v>1800</v>
      </c>
      <c r="AB22" s="473">
        <f>SUM(AB21/AB20)</f>
        <v>1800</v>
      </c>
      <c r="AC22" s="473"/>
      <c r="AD22" s="473"/>
      <c r="AE22" s="473"/>
      <c r="AF22" s="473"/>
      <c r="AG22" s="307"/>
      <c r="AH22" s="319">
        <v>0</v>
      </c>
      <c r="AI22" s="319">
        <v>0</v>
      </c>
      <c r="AJ22" s="289"/>
    </row>
    <row r="23" spans="1:36" ht="15.75" hidden="1">
      <c r="A23" s="659"/>
      <c r="B23" s="468" t="s">
        <v>9</v>
      </c>
      <c r="C23" s="474">
        <v>18</v>
      </c>
      <c r="D23" s="474">
        <v>25</v>
      </c>
      <c r="E23" s="474">
        <v>25</v>
      </c>
      <c r="F23" s="474">
        <v>25</v>
      </c>
      <c r="G23" s="474">
        <v>31</v>
      </c>
      <c r="H23" s="474">
        <v>42</v>
      </c>
      <c r="I23" s="474">
        <v>24</v>
      </c>
      <c r="J23" s="474">
        <v>4</v>
      </c>
      <c r="K23" s="474">
        <v>7</v>
      </c>
      <c r="L23" s="474">
        <v>17</v>
      </c>
      <c r="M23" s="474">
        <v>12</v>
      </c>
      <c r="N23" s="474">
        <v>20</v>
      </c>
      <c r="O23" s="474">
        <v>12</v>
      </c>
      <c r="P23" s="474">
        <v>10</v>
      </c>
      <c r="Q23" s="474">
        <v>5</v>
      </c>
      <c r="R23" s="474">
        <v>6</v>
      </c>
      <c r="S23" s="474">
        <v>20</v>
      </c>
      <c r="T23" s="474">
        <v>7</v>
      </c>
      <c r="U23" s="474">
        <v>4</v>
      </c>
      <c r="V23" s="474">
        <v>6</v>
      </c>
      <c r="W23" s="660">
        <v>0</v>
      </c>
      <c r="X23" s="319">
        <v>4</v>
      </c>
      <c r="Y23" s="319">
        <v>5</v>
      </c>
      <c r="Z23" s="319">
        <v>5</v>
      </c>
      <c r="AA23" s="319">
        <v>6</v>
      </c>
      <c r="AB23" s="319">
        <v>1</v>
      </c>
      <c r="AC23" s="319"/>
      <c r="AD23" s="319"/>
      <c r="AE23" s="319"/>
      <c r="AF23" s="319"/>
      <c r="AG23" s="315"/>
      <c r="AH23" s="319">
        <v>0</v>
      </c>
      <c r="AI23" s="319">
        <v>0</v>
      </c>
      <c r="AJ23" s="289"/>
    </row>
    <row r="24" spans="1:36" ht="15">
      <c r="A24" s="907" t="s">
        <v>13</v>
      </c>
      <c r="B24" s="654" t="s">
        <v>3</v>
      </c>
      <c r="C24" s="473">
        <v>1.5</v>
      </c>
      <c r="D24" s="473">
        <v>10</v>
      </c>
      <c r="E24" s="473">
        <v>10</v>
      </c>
      <c r="F24" s="473">
        <v>12</v>
      </c>
      <c r="G24" s="473">
        <v>20</v>
      </c>
      <c r="H24" s="473">
        <v>20</v>
      </c>
      <c r="I24" s="473">
        <v>27.81</v>
      </c>
      <c r="J24" s="473">
        <v>25</v>
      </c>
      <c r="K24" s="473">
        <v>26.36</v>
      </c>
      <c r="L24" s="473">
        <v>21.32</v>
      </c>
      <c r="M24" s="473">
        <v>23</v>
      </c>
      <c r="N24" s="473">
        <v>25</v>
      </c>
      <c r="O24" s="473">
        <v>25</v>
      </c>
      <c r="P24" s="473">
        <v>35</v>
      </c>
      <c r="Q24" s="473">
        <v>12.5</v>
      </c>
      <c r="R24" s="473">
        <v>7.5</v>
      </c>
      <c r="S24" s="473">
        <v>6</v>
      </c>
      <c r="T24" s="473">
        <v>4</v>
      </c>
      <c r="U24" s="473">
        <v>6.03</v>
      </c>
      <c r="V24" s="473">
        <v>5.6</v>
      </c>
      <c r="W24" s="473">
        <v>6.63</v>
      </c>
      <c r="X24" s="467">
        <v>5.8</v>
      </c>
      <c r="Y24" s="467">
        <v>4</v>
      </c>
      <c r="Z24" s="467">
        <v>16.06</v>
      </c>
      <c r="AA24" s="467">
        <v>4.38</v>
      </c>
      <c r="AB24" s="467">
        <v>4.48</v>
      </c>
      <c r="AC24" s="467">
        <v>2.83</v>
      </c>
      <c r="AD24" s="467">
        <v>3.33</v>
      </c>
      <c r="AE24" s="471">
        <v>0</v>
      </c>
      <c r="AF24" s="471">
        <v>0</v>
      </c>
      <c r="AG24" s="471">
        <v>0</v>
      </c>
      <c r="AH24" s="307">
        <v>0.25</v>
      </c>
      <c r="AI24" s="307">
        <v>0.45</v>
      </c>
      <c r="AJ24" s="289"/>
    </row>
    <row r="25" spans="1:36" ht="15">
      <c r="A25" s="907"/>
      <c r="B25" s="654" t="s">
        <v>5</v>
      </c>
      <c r="C25" s="473">
        <v>0.9</v>
      </c>
      <c r="D25" s="473">
        <v>6</v>
      </c>
      <c r="E25" s="473">
        <v>6</v>
      </c>
      <c r="F25" s="473">
        <v>12</v>
      </c>
      <c r="G25" s="473">
        <v>11</v>
      </c>
      <c r="H25" s="473">
        <v>12</v>
      </c>
      <c r="I25" s="473">
        <v>20</v>
      </c>
      <c r="J25" s="473">
        <v>15</v>
      </c>
      <c r="K25" s="473">
        <v>15.81</v>
      </c>
      <c r="L25" s="473">
        <v>19.73</v>
      </c>
      <c r="M25" s="473">
        <v>13.8</v>
      </c>
      <c r="N25" s="473">
        <v>15</v>
      </c>
      <c r="O25" s="473">
        <v>6.5</v>
      </c>
      <c r="P25" s="473">
        <v>18</v>
      </c>
      <c r="Q25" s="473">
        <v>7.5</v>
      </c>
      <c r="R25" s="473">
        <v>7.5</v>
      </c>
      <c r="S25" s="473">
        <v>3.6</v>
      </c>
      <c r="T25" s="473">
        <v>4</v>
      </c>
      <c r="U25" s="473">
        <v>3.7</v>
      </c>
      <c r="V25" s="656">
        <v>0</v>
      </c>
      <c r="W25" s="656">
        <v>0</v>
      </c>
      <c r="X25" s="467">
        <v>1.65</v>
      </c>
      <c r="Y25" s="467">
        <v>4</v>
      </c>
      <c r="Z25" s="467">
        <v>2.25</v>
      </c>
      <c r="AA25" s="467">
        <v>1.5</v>
      </c>
      <c r="AB25" s="467">
        <v>3.43</v>
      </c>
      <c r="AC25" s="467">
        <v>2.73</v>
      </c>
      <c r="AD25" s="467">
        <v>3.33</v>
      </c>
      <c r="AE25" s="471">
        <v>0</v>
      </c>
      <c r="AF25" s="471">
        <v>0</v>
      </c>
      <c r="AG25" s="471">
        <v>0</v>
      </c>
      <c r="AH25" s="307">
        <v>0.25</v>
      </c>
      <c r="AI25" s="307">
        <v>0.35</v>
      </c>
      <c r="AJ25" s="289"/>
    </row>
    <row r="26" spans="1:36" ht="15">
      <c r="A26" s="907"/>
      <c r="B26" s="468" t="s">
        <v>67</v>
      </c>
      <c r="C26" s="474">
        <v>720</v>
      </c>
      <c r="D26" s="474">
        <v>5900</v>
      </c>
      <c r="E26" s="474">
        <v>4800</v>
      </c>
      <c r="F26" s="474">
        <v>9600</v>
      </c>
      <c r="G26" s="474">
        <v>6330</v>
      </c>
      <c r="H26" s="474">
        <v>8400</v>
      </c>
      <c r="I26" s="474">
        <v>10000</v>
      </c>
      <c r="J26" s="474">
        <v>12000</v>
      </c>
      <c r="K26" s="474">
        <v>17391</v>
      </c>
      <c r="L26" s="474">
        <v>14167</v>
      </c>
      <c r="M26" s="474">
        <v>11040</v>
      </c>
      <c r="N26" s="474">
        <v>12000</v>
      </c>
      <c r="O26" s="474">
        <v>5525</v>
      </c>
      <c r="P26" s="474">
        <v>8400</v>
      </c>
      <c r="Q26" s="474">
        <v>4500</v>
      </c>
      <c r="R26" s="474">
        <v>4500</v>
      </c>
      <c r="S26" s="474">
        <v>2520</v>
      </c>
      <c r="T26" s="473">
        <v>3200</v>
      </c>
      <c r="U26" s="473">
        <v>3015</v>
      </c>
      <c r="V26" s="656">
        <v>0</v>
      </c>
      <c r="W26" s="656">
        <v>0</v>
      </c>
      <c r="X26" s="467">
        <v>1489</v>
      </c>
      <c r="Y26" s="467">
        <v>6879.2</v>
      </c>
      <c r="Z26" s="467">
        <v>2650</v>
      </c>
      <c r="AA26" s="467">
        <v>2800</v>
      </c>
      <c r="AB26" s="467">
        <v>3887</v>
      </c>
      <c r="AC26" s="467">
        <v>23052</v>
      </c>
      <c r="AD26" s="467">
        <v>3831.52</v>
      </c>
      <c r="AE26" s="471">
        <v>0</v>
      </c>
      <c r="AF26" s="471">
        <v>0</v>
      </c>
      <c r="AG26" s="471">
        <v>0</v>
      </c>
      <c r="AH26" s="307">
        <v>150</v>
      </c>
      <c r="AI26" s="307">
        <v>127</v>
      </c>
      <c r="AJ26" s="289"/>
    </row>
    <row r="27" spans="1:36" ht="15">
      <c r="A27" s="907"/>
      <c r="B27" s="654" t="s">
        <v>63</v>
      </c>
      <c r="C27" s="473">
        <f aca="true" t="shared" si="10" ref="C27:AA27">SUM(C26/C25)</f>
        <v>800</v>
      </c>
      <c r="D27" s="473">
        <f t="shared" si="10"/>
        <v>983.3333333333334</v>
      </c>
      <c r="E27" s="473">
        <f t="shared" si="10"/>
        <v>800</v>
      </c>
      <c r="F27" s="473">
        <f t="shared" si="10"/>
        <v>800</v>
      </c>
      <c r="G27" s="473">
        <f t="shared" si="10"/>
        <v>575.4545454545455</v>
      </c>
      <c r="H27" s="473">
        <f t="shared" si="10"/>
        <v>700</v>
      </c>
      <c r="I27" s="473">
        <f t="shared" si="10"/>
        <v>500</v>
      </c>
      <c r="J27" s="473">
        <f t="shared" si="10"/>
        <v>800</v>
      </c>
      <c r="K27" s="473">
        <f t="shared" si="10"/>
        <v>1100</v>
      </c>
      <c r="L27" s="473">
        <f t="shared" si="10"/>
        <v>718.0435884439939</v>
      </c>
      <c r="M27" s="473">
        <f t="shared" si="10"/>
        <v>800</v>
      </c>
      <c r="N27" s="473">
        <f t="shared" si="10"/>
        <v>800</v>
      </c>
      <c r="O27" s="473">
        <f t="shared" si="10"/>
        <v>850</v>
      </c>
      <c r="P27" s="473">
        <f t="shared" si="10"/>
        <v>466.6666666666667</v>
      </c>
      <c r="Q27" s="473">
        <f t="shared" si="10"/>
        <v>600</v>
      </c>
      <c r="R27" s="473">
        <f t="shared" si="10"/>
        <v>600</v>
      </c>
      <c r="S27" s="473">
        <f t="shared" si="10"/>
        <v>700</v>
      </c>
      <c r="T27" s="473">
        <f t="shared" si="10"/>
        <v>800</v>
      </c>
      <c r="U27" s="473">
        <f t="shared" si="10"/>
        <v>814.8648648648648</v>
      </c>
      <c r="V27" s="473" t="e">
        <f t="shared" si="10"/>
        <v>#DIV/0!</v>
      </c>
      <c r="W27" s="473" t="e">
        <f t="shared" si="10"/>
        <v>#DIV/0!</v>
      </c>
      <c r="X27" s="473">
        <f t="shared" si="10"/>
        <v>902.4242424242425</v>
      </c>
      <c r="Y27" s="473">
        <f t="shared" si="10"/>
        <v>1719.8</v>
      </c>
      <c r="Z27" s="473">
        <f t="shared" si="10"/>
        <v>1177.7777777777778</v>
      </c>
      <c r="AA27" s="473">
        <f t="shared" si="10"/>
        <v>1866.6666666666667</v>
      </c>
      <c r="AB27" s="473">
        <f>SUM(AB26/AB25)</f>
        <v>1133.2361516034985</v>
      </c>
      <c r="AC27" s="473">
        <f>(AC26/AC25)</f>
        <v>8443.956043956045</v>
      </c>
      <c r="AD27" s="473">
        <f>(AD26/AD25)</f>
        <v>1150.6066066066066</v>
      </c>
      <c r="AE27" s="471">
        <v>0</v>
      </c>
      <c r="AF27" s="471">
        <v>0</v>
      </c>
      <c r="AG27" s="471">
        <v>0</v>
      </c>
      <c r="AH27" s="473">
        <f>(AH26/AH25)</f>
        <v>600</v>
      </c>
      <c r="AI27" s="473">
        <f>(AI26/AI25)</f>
        <v>362.8571428571429</v>
      </c>
      <c r="AJ27" s="289"/>
    </row>
    <row r="28" spans="1:36" ht="15">
      <c r="A28" s="907"/>
      <c r="B28" s="468" t="s">
        <v>9</v>
      </c>
      <c r="C28" s="474">
        <v>6</v>
      </c>
      <c r="D28" s="474">
        <v>20</v>
      </c>
      <c r="E28" s="474">
        <v>20</v>
      </c>
      <c r="F28" s="474">
        <v>20</v>
      </c>
      <c r="G28" s="474">
        <v>31</v>
      </c>
      <c r="H28" s="474">
        <v>32</v>
      </c>
      <c r="I28" s="474">
        <v>38</v>
      </c>
      <c r="J28" s="474">
        <v>33</v>
      </c>
      <c r="K28" s="474">
        <v>37</v>
      </c>
      <c r="L28" s="474">
        <v>32</v>
      </c>
      <c r="M28" s="474">
        <v>32</v>
      </c>
      <c r="N28" s="474">
        <v>35</v>
      </c>
      <c r="O28" s="474">
        <v>13</v>
      </c>
      <c r="P28" s="474">
        <v>24</v>
      </c>
      <c r="Q28" s="474">
        <v>20</v>
      </c>
      <c r="R28" s="474">
        <v>2</v>
      </c>
      <c r="S28" s="474">
        <v>25</v>
      </c>
      <c r="T28" s="474">
        <v>9</v>
      </c>
      <c r="U28" s="474">
        <v>8</v>
      </c>
      <c r="V28" s="474">
        <v>12</v>
      </c>
      <c r="W28" s="474">
        <v>18</v>
      </c>
      <c r="X28" s="319">
        <v>8</v>
      </c>
      <c r="Y28" s="319">
        <v>4</v>
      </c>
      <c r="Z28" s="319">
        <v>6</v>
      </c>
      <c r="AA28" s="319">
        <v>16</v>
      </c>
      <c r="AB28" s="319">
        <v>14</v>
      </c>
      <c r="AC28" s="319">
        <v>13</v>
      </c>
      <c r="AD28" s="319">
        <v>6</v>
      </c>
      <c r="AE28" s="471">
        <v>0</v>
      </c>
      <c r="AF28" s="471">
        <v>0</v>
      </c>
      <c r="AG28" s="471">
        <v>0</v>
      </c>
      <c r="AH28" s="315">
        <v>2</v>
      </c>
      <c r="AI28" s="315">
        <v>3</v>
      </c>
      <c r="AJ28" s="289"/>
    </row>
    <row r="29" spans="1:36" ht="15">
      <c r="A29" s="907" t="s">
        <v>15</v>
      </c>
      <c r="B29" s="654" t="s">
        <v>3</v>
      </c>
      <c r="C29" s="473">
        <v>5</v>
      </c>
      <c r="D29" s="473">
        <v>5</v>
      </c>
      <c r="E29" s="473"/>
      <c r="F29" s="473"/>
      <c r="G29" s="473">
        <v>5</v>
      </c>
      <c r="H29" s="473">
        <v>12</v>
      </c>
      <c r="I29" s="473">
        <v>23</v>
      </c>
      <c r="J29" s="473">
        <v>9.73</v>
      </c>
      <c r="K29" s="473">
        <v>9.73</v>
      </c>
      <c r="L29" s="473">
        <v>1.52</v>
      </c>
      <c r="M29" s="473">
        <v>4</v>
      </c>
      <c r="N29" s="473">
        <v>12</v>
      </c>
      <c r="O29" s="473">
        <v>12</v>
      </c>
      <c r="P29" s="473">
        <v>6</v>
      </c>
      <c r="Q29" s="473">
        <v>5.5</v>
      </c>
      <c r="R29" s="473">
        <v>0.22</v>
      </c>
      <c r="S29" s="473">
        <v>4</v>
      </c>
      <c r="T29" s="656">
        <v>0</v>
      </c>
      <c r="U29" s="473">
        <v>2</v>
      </c>
      <c r="V29" s="473">
        <v>2.54</v>
      </c>
      <c r="W29" s="656">
        <v>0</v>
      </c>
      <c r="X29" s="307">
        <v>10.5</v>
      </c>
      <c r="Y29" s="307">
        <v>14</v>
      </c>
      <c r="Z29" s="661">
        <v>20.8</v>
      </c>
      <c r="AA29" s="661">
        <v>53</v>
      </c>
      <c r="AB29" s="307">
        <v>46.53</v>
      </c>
      <c r="AC29" s="307">
        <v>91.8</v>
      </c>
      <c r="AD29" s="307">
        <v>92.65</v>
      </c>
      <c r="AE29" s="307">
        <v>50</v>
      </c>
      <c r="AF29" s="307">
        <v>91</v>
      </c>
      <c r="AG29" s="307">
        <v>90</v>
      </c>
      <c r="AH29" s="307">
        <v>0.6</v>
      </c>
      <c r="AI29" s="307">
        <v>0.95</v>
      </c>
      <c r="AJ29" s="289"/>
    </row>
    <row r="30" spans="1:36" ht="15">
      <c r="A30" s="907"/>
      <c r="B30" s="654" t="s">
        <v>5</v>
      </c>
      <c r="C30" s="473">
        <v>3</v>
      </c>
      <c r="D30" s="473">
        <v>3</v>
      </c>
      <c r="E30" s="473"/>
      <c r="F30" s="473"/>
      <c r="G30" s="473">
        <v>3</v>
      </c>
      <c r="H30" s="473">
        <v>7.2</v>
      </c>
      <c r="I30" s="473"/>
      <c r="J30" s="473">
        <v>5.84</v>
      </c>
      <c r="K30" s="473">
        <v>5.83</v>
      </c>
      <c r="L30" s="473">
        <v>1</v>
      </c>
      <c r="M30" s="473">
        <v>2</v>
      </c>
      <c r="N30" s="473">
        <v>7.2</v>
      </c>
      <c r="O30" s="473">
        <v>6</v>
      </c>
      <c r="P30" s="473">
        <v>3</v>
      </c>
      <c r="Q30" s="473">
        <v>3.3</v>
      </c>
      <c r="R30" s="473">
        <v>0.12</v>
      </c>
      <c r="S30" s="473">
        <v>2</v>
      </c>
      <c r="T30" s="656">
        <v>0</v>
      </c>
      <c r="U30" s="473">
        <v>1.25</v>
      </c>
      <c r="V30" s="656">
        <v>0</v>
      </c>
      <c r="W30" s="656">
        <v>0</v>
      </c>
      <c r="X30" s="307">
        <v>10.5</v>
      </c>
      <c r="Y30" s="307">
        <v>1.4</v>
      </c>
      <c r="Z30" s="307">
        <v>6.4</v>
      </c>
      <c r="AA30" s="307">
        <v>53</v>
      </c>
      <c r="AB30" s="307">
        <v>42.53</v>
      </c>
      <c r="AC30" s="307">
        <v>48</v>
      </c>
      <c r="AD30" s="307">
        <v>92.65</v>
      </c>
      <c r="AE30" s="307">
        <v>50</v>
      </c>
      <c r="AF30" s="307">
        <v>91</v>
      </c>
      <c r="AG30" s="307">
        <v>40</v>
      </c>
      <c r="AH30" s="307">
        <v>0.6</v>
      </c>
      <c r="AI30" s="307">
        <v>0.95</v>
      </c>
      <c r="AJ30" s="289"/>
    </row>
    <row r="31" spans="1:36" ht="15">
      <c r="A31" s="907"/>
      <c r="B31" s="468" t="s">
        <v>67</v>
      </c>
      <c r="C31" s="474">
        <v>2700</v>
      </c>
      <c r="D31" s="474">
        <v>2400</v>
      </c>
      <c r="E31" s="474"/>
      <c r="F31" s="474"/>
      <c r="G31" s="474">
        <v>2400</v>
      </c>
      <c r="H31" s="474">
        <v>5760</v>
      </c>
      <c r="I31" s="474"/>
      <c r="J31" s="474">
        <v>4672</v>
      </c>
      <c r="K31" s="474">
        <v>4664</v>
      </c>
      <c r="L31" s="474">
        <v>750</v>
      </c>
      <c r="M31" s="474">
        <v>1400</v>
      </c>
      <c r="N31" s="474">
        <v>5040</v>
      </c>
      <c r="O31" s="474">
        <v>4800</v>
      </c>
      <c r="P31" s="474">
        <v>2400</v>
      </c>
      <c r="Q31" s="474">
        <v>1650</v>
      </c>
      <c r="R31" s="474">
        <v>75</v>
      </c>
      <c r="S31" s="474">
        <v>1600</v>
      </c>
      <c r="T31" s="656">
        <v>0</v>
      </c>
      <c r="U31" s="473">
        <v>1000</v>
      </c>
      <c r="V31" s="656">
        <v>0</v>
      </c>
      <c r="W31" s="656">
        <v>0</v>
      </c>
      <c r="X31" s="307">
        <v>15351</v>
      </c>
      <c r="Y31" s="307">
        <v>1855</v>
      </c>
      <c r="Z31" s="307">
        <v>4499.8</v>
      </c>
      <c r="AA31" s="307">
        <v>60427</v>
      </c>
      <c r="AB31" s="307">
        <v>74427</v>
      </c>
      <c r="AC31" s="307">
        <v>379921.3</v>
      </c>
      <c r="AD31" s="307">
        <v>158431.9</v>
      </c>
      <c r="AE31" s="307">
        <v>92372</v>
      </c>
      <c r="AF31" s="307">
        <v>127380</v>
      </c>
      <c r="AG31" s="307">
        <v>52228</v>
      </c>
      <c r="AH31" s="307">
        <v>540</v>
      </c>
      <c r="AI31" s="307">
        <v>534</v>
      </c>
      <c r="AJ31" s="289"/>
    </row>
    <row r="32" spans="1:36" ht="15">
      <c r="A32" s="907"/>
      <c r="B32" s="654" t="s">
        <v>63</v>
      </c>
      <c r="C32" s="473">
        <f>SUM(C31/C30)</f>
        <v>900</v>
      </c>
      <c r="D32" s="473">
        <f>SUM(D31/D30)</f>
        <v>800</v>
      </c>
      <c r="E32" s="473"/>
      <c r="F32" s="473"/>
      <c r="G32" s="473">
        <f>SUM(G31/G30)</f>
        <v>800</v>
      </c>
      <c r="H32" s="473">
        <f>SUM(H31/H30)</f>
        <v>800</v>
      </c>
      <c r="I32" s="473"/>
      <c r="J32" s="473">
        <f aca="true" t="shared" si="11" ref="J32:AA32">SUM(J31/J30)</f>
        <v>800</v>
      </c>
      <c r="K32" s="473">
        <f t="shared" si="11"/>
        <v>800</v>
      </c>
      <c r="L32" s="473">
        <f t="shared" si="11"/>
        <v>750</v>
      </c>
      <c r="M32" s="473">
        <f t="shared" si="11"/>
        <v>700</v>
      </c>
      <c r="N32" s="473">
        <f t="shared" si="11"/>
        <v>700</v>
      </c>
      <c r="O32" s="473">
        <f t="shared" si="11"/>
        <v>800</v>
      </c>
      <c r="P32" s="473">
        <f t="shared" si="11"/>
        <v>800</v>
      </c>
      <c r="Q32" s="473">
        <f t="shared" si="11"/>
        <v>500</v>
      </c>
      <c r="R32" s="473">
        <f t="shared" si="11"/>
        <v>625</v>
      </c>
      <c r="S32" s="473">
        <f t="shared" si="11"/>
        <v>800</v>
      </c>
      <c r="T32" s="656">
        <v>0</v>
      </c>
      <c r="U32" s="473">
        <f t="shared" si="11"/>
        <v>800</v>
      </c>
      <c r="V32" s="473" t="e">
        <f t="shared" si="11"/>
        <v>#DIV/0!</v>
      </c>
      <c r="W32" s="473" t="e">
        <f t="shared" si="11"/>
        <v>#DIV/0!</v>
      </c>
      <c r="X32" s="473">
        <f t="shared" si="11"/>
        <v>1462</v>
      </c>
      <c r="Y32" s="473">
        <f t="shared" si="11"/>
        <v>1325</v>
      </c>
      <c r="Z32" s="473">
        <f t="shared" si="11"/>
        <v>703.09375</v>
      </c>
      <c r="AA32" s="473">
        <f t="shared" si="11"/>
        <v>1140.132075471698</v>
      </c>
      <c r="AB32" s="473">
        <f>SUM(AB31/AB30)</f>
        <v>1749.988243592758</v>
      </c>
      <c r="AC32" s="473">
        <f aca="true" t="shared" si="12" ref="AC32:AH32">(AC31/AC30)</f>
        <v>7915.027083333333</v>
      </c>
      <c r="AD32" s="473">
        <f t="shared" si="12"/>
        <v>1710.0043173232593</v>
      </c>
      <c r="AE32" s="473">
        <f t="shared" si="12"/>
        <v>1847.44</v>
      </c>
      <c r="AF32" s="473">
        <f t="shared" si="12"/>
        <v>1399.7802197802198</v>
      </c>
      <c r="AG32" s="473">
        <f t="shared" si="12"/>
        <v>1305.7</v>
      </c>
      <c r="AH32" s="473">
        <f t="shared" si="12"/>
        <v>900</v>
      </c>
      <c r="AI32" s="473">
        <f>(AI31/AI30)</f>
        <v>562.1052631578948</v>
      </c>
      <c r="AJ32" s="289"/>
    </row>
    <row r="33" spans="1:36" ht="15">
      <c r="A33" s="907"/>
      <c r="B33" s="468" t="s">
        <v>9</v>
      </c>
      <c r="C33" s="474">
        <v>10</v>
      </c>
      <c r="D33" s="474">
        <v>20</v>
      </c>
      <c r="E33" s="474"/>
      <c r="F33" s="474"/>
      <c r="G33" s="474">
        <v>30</v>
      </c>
      <c r="H33" s="474">
        <v>30</v>
      </c>
      <c r="I33" s="474">
        <v>30</v>
      </c>
      <c r="J33" s="474">
        <v>32</v>
      </c>
      <c r="K33" s="474">
        <v>32</v>
      </c>
      <c r="L33" s="474">
        <v>2</v>
      </c>
      <c r="M33" s="474">
        <v>25</v>
      </c>
      <c r="N33" s="474">
        <v>35</v>
      </c>
      <c r="O33" s="474">
        <v>22</v>
      </c>
      <c r="P33" s="474">
        <v>10</v>
      </c>
      <c r="Q33" s="474">
        <v>6</v>
      </c>
      <c r="R33" s="474">
        <v>4</v>
      </c>
      <c r="S33" s="474">
        <v>10</v>
      </c>
      <c r="T33" s="656">
        <v>0</v>
      </c>
      <c r="U33" s="474">
        <v>2</v>
      </c>
      <c r="V33" s="474">
        <v>4</v>
      </c>
      <c r="W33" s="660">
        <v>0</v>
      </c>
      <c r="X33" s="319">
        <v>4</v>
      </c>
      <c r="Y33" s="319">
        <v>1</v>
      </c>
      <c r="Z33" s="319">
        <v>7</v>
      </c>
      <c r="AA33" s="319">
        <v>2</v>
      </c>
      <c r="AB33" s="319">
        <v>6</v>
      </c>
      <c r="AC33" s="319">
        <v>3</v>
      </c>
      <c r="AD33" s="319">
        <v>4</v>
      </c>
      <c r="AE33" s="319">
        <v>4</v>
      </c>
      <c r="AF33" s="319">
        <v>1</v>
      </c>
      <c r="AG33" s="319">
        <v>1</v>
      </c>
      <c r="AH33" s="319">
        <v>1</v>
      </c>
      <c r="AI33" s="319">
        <v>3</v>
      </c>
      <c r="AJ33" s="289"/>
    </row>
    <row r="34" spans="1:36" ht="15">
      <c r="A34" s="907" t="s">
        <v>170</v>
      </c>
      <c r="B34" s="654" t="s">
        <v>3</v>
      </c>
      <c r="C34" s="473">
        <v>400</v>
      </c>
      <c r="D34" s="473">
        <v>350</v>
      </c>
      <c r="E34" s="473">
        <v>335</v>
      </c>
      <c r="F34" s="473">
        <v>335</v>
      </c>
      <c r="G34" s="473">
        <v>325</v>
      </c>
      <c r="H34" s="473">
        <v>350</v>
      </c>
      <c r="I34" s="473">
        <v>377</v>
      </c>
      <c r="J34" s="473">
        <v>350</v>
      </c>
      <c r="K34" s="473">
        <v>350</v>
      </c>
      <c r="L34" s="473">
        <v>463</v>
      </c>
      <c r="M34" s="473">
        <v>628.5</v>
      </c>
      <c r="N34" s="473">
        <v>500</v>
      </c>
      <c r="O34" s="473">
        <v>600</v>
      </c>
      <c r="P34" s="473">
        <v>605</v>
      </c>
      <c r="Q34" s="473">
        <v>600</v>
      </c>
      <c r="R34" s="473">
        <v>700</v>
      </c>
      <c r="S34" s="473">
        <v>700</v>
      </c>
      <c r="T34" s="473">
        <v>976.5</v>
      </c>
      <c r="U34" s="473">
        <v>984.3</v>
      </c>
      <c r="V34" s="473">
        <v>924</v>
      </c>
      <c r="W34" s="473">
        <v>1327.9</v>
      </c>
      <c r="X34" s="307">
        <v>1675</v>
      </c>
      <c r="Y34" s="307">
        <v>1665</v>
      </c>
      <c r="Z34" s="307">
        <v>1744</v>
      </c>
      <c r="AA34" s="307">
        <v>1625</v>
      </c>
      <c r="AB34" s="307">
        <v>1751</v>
      </c>
      <c r="AC34" s="307">
        <v>1716.13</v>
      </c>
      <c r="AD34" s="307">
        <v>1504</v>
      </c>
      <c r="AE34" s="307">
        <v>1584</v>
      </c>
      <c r="AF34" s="307">
        <v>1194</v>
      </c>
      <c r="AG34" s="307">
        <v>1300</v>
      </c>
      <c r="AH34" s="307">
        <v>820</v>
      </c>
      <c r="AI34" s="307">
        <v>1164.66</v>
      </c>
      <c r="AJ34" s="289"/>
    </row>
    <row r="35" spans="1:36" ht="15">
      <c r="A35" s="907"/>
      <c r="B35" s="654" t="s">
        <v>5</v>
      </c>
      <c r="C35" s="473">
        <v>240</v>
      </c>
      <c r="D35" s="473">
        <v>210</v>
      </c>
      <c r="E35" s="473">
        <v>201</v>
      </c>
      <c r="F35" s="473">
        <v>200</v>
      </c>
      <c r="G35" s="473">
        <v>180</v>
      </c>
      <c r="H35" s="473">
        <v>280</v>
      </c>
      <c r="I35" s="473">
        <v>298</v>
      </c>
      <c r="J35" s="473">
        <v>210</v>
      </c>
      <c r="K35" s="473">
        <v>210</v>
      </c>
      <c r="L35" s="473">
        <v>210</v>
      </c>
      <c r="M35" s="473">
        <v>377.1</v>
      </c>
      <c r="N35" s="473">
        <v>300</v>
      </c>
      <c r="O35" s="473">
        <v>420</v>
      </c>
      <c r="P35" s="473">
        <v>361</v>
      </c>
      <c r="Q35" s="473">
        <v>360</v>
      </c>
      <c r="R35" s="473">
        <v>420</v>
      </c>
      <c r="S35" s="473">
        <v>420</v>
      </c>
      <c r="T35" s="473">
        <v>547</v>
      </c>
      <c r="U35" s="473">
        <v>615</v>
      </c>
      <c r="V35" s="473">
        <v>354.5</v>
      </c>
      <c r="W35" s="473">
        <v>179.5</v>
      </c>
      <c r="X35" s="307">
        <v>420</v>
      </c>
      <c r="Y35" s="307">
        <v>426</v>
      </c>
      <c r="Z35" s="307">
        <v>533</v>
      </c>
      <c r="AA35" s="307">
        <v>571</v>
      </c>
      <c r="AB35" s="307">
        <v>540</v>
      </c>
      <c r="AC35" s="307">
        <v>1221</v>
      </c>
      <c r="AD35" s="307">
        <v>1070</v>
      </c>
      <c r="AE35" s="307">
        <v>1584</v>
      </c>
      <c r="AF35" s="307">
        <v>1194</v>
      </c>
      <c r="AG35" s="307">
        <v>1300</v>
      </c>
      <c r="AH35" s="307">
        <v>904</v>
      </c>
      <c r="AI35" s="307">
        <v>1164.66</v>
      </c>
      <c r="AJ35" s="289"/>
    </row>
    <row r="36" spans="1:36" ht="15">
      <c r="A36" s="907"/>
      <c r="B36" s="468" t="s">
        <v>67</v>
      </c>
      <c r="C36" s="474">
        <v>240000</v>
      </c>
      <c r="D36" s="474">
        <v>210000</v>
      </c>
      <c r="E36" s="474">
        <v>200900</v>
      </c>
      <c r="F36" s="474">
        <v>240000</v>
      </c>
      <c r="G36" s="474">
        <v>180000</v>
      </c>
      <c r="H36" s="474">
        <v>280000</v>
      </c>
      <c r="I36" s="474">
        <v>346574</v>
      </c>
      <c r="J36" s="474">
        <v>273000</v>
      </c>
      <c r="K36" s="474">
        <v>273000</v>
      </c>
      <c r="L36" s="474">
        <v>252850</v>
      </c>
      <c r="M36" s="474">
        <v>414810</v>
      </c>
      <c r="N36" s="474">
        <v>375000</v>
      </c>
      <c r="O36" s="474">
        <v>567000</v>
      </c>
      <c r="P36" s="474">
        <v>433208</v>
      </c>
      <c r="Q36" s="474">
        <v>468000</v>
      </c>
      <c r="R36" s="474">
        <v>579600</v>
      </c>
      <c r="S36" s="474">
        <v>714000</v>
      </c>
      <c r="T36" s="473">
        <v>764770</v>
      </c>
      <c r="U36" s="473">
        <v>614882</v>
      </c>
      <c r="V36" s="473">
        <v>74490</v>
      </c>
      <c r="W36" s="473">
        <v>74490</v>
      </c>
      <c r="X36" s="307">
        <v>662808</v>
      </c>
      <c r="Y36" s="307">
        <v>734336</v>
      </c>
      <c r="Z36" s="307">
        <v>927330</v>
      </c>
      <c r="AA36" s="307">
        <v>989053</v>
      </c>
      <c r="AB36" s="307">
        <v>934698</v>
      </c>
      <c r="AC36" s="307">
        <v>2149206.4</v>
      </c>
      <c r="AD36" s="307">
        <v>1772500</v>
      </c>
      <c r="AE36" s="307">
        <v>2080168</v>
      </c>
      <c r="AF36" s="307">
        <v>2034161</v>
      </c>
      <c r="AG36" s="307">
        <v>1300000</v>
      </c>
      <c r="AH36" s="307">
        <v>1569505</v>
      </c>
      <c r="AI36" s="307">
        <v>1972934</v>
      </c>
      <c r="AJ36" s="289"/>
    </row>
    <row r="37" spans="1:36" ht="15">
      <c r="A37" s="907"/>
      <c r="B37" s="654" t="s">
        <v>63</v>
      </c>
      <c r="C37" s="473">
        <f aca="true" t="shared" si="13" ref="C37:AA37">SUM(C36/C35)</f>
        <v>1000</v>
      </c>
      <c r="D37" s="473">
        <f t="shared" si="13"/>
        <v>1000</v>
      </c>
      <c r="E37" s="473">
        <f t="shared" si="13"/>
        <v>999.502487562189</v>
      </c>
      <c r="F37" s="473">
        <f t="shared" si="13"/>
        <v>1200</v>
      </c>
      <c r="G37" s="473">
        <f t="shared" si="13"/>
        <v>1000</v>
      </c>
      <c r="H37" s="473">
        <f t="shared" si="13"/>
        <v>1000</v>
      </c>
      <c r="I37" s="473">
        <f t="shared" si="13"/>
        <v>1163</v>
      </c>
      <c r="J37" s="473">
        <f t="shared" si="13"/>
        <v>1300</v>
      </c>
      <c r="K37" s="473">
        <f t="shared" si="13"/>
        <v>1300</v>
      </c>
      <c r="L37" s="473">
        <f t="shared" si="13"/>
        <v>1204.047619047619</v>
      </c>
      <c r="M37" s="473">
        <f t="shared" si="13"/>
        <v>1100</v>
      </c>
      <c r="N37" s="473">
        <f t="shared" si="13"/>
        <v>1250</v>
      </c>
      <c r="O37" s="473">
        <f t="shared" si="13"/>
        <v>1350</v>
      </c>
      <c r="P37" s="473">
        <f t="shared" si="13"/>
        <v>1200.02216066482</v>
      </c>
      <c r="Q37" s="473">
        <f t="shared" si="13"/>
        <v>1300</v>
      </c>
      <c r="R37" s="473">
        <f t="shared" si="13"/>
        <v>1380</v>
      </c>
      <c r="S37" s="473">
        <f t="shared" si="13"/>
        <v>1700</v>
      </c>
      <c r="T37" s="473">
        <f t="shared" si="13"/>
        <v>1398.1170018281537</v>
      </c>
      <c r="U37" s="473">
        <f t="shared" si="13"/>
        <v>999.8081300813008</v>
      </c>
      <c r="V37" s="473">
        <f t="shared" si="13"/>
        <v>210.12693935119887</v>
      </c>
      <c r="W37" s="473">
        <f t="shared" si="13"/>
        <v>414.98607242339835</v>
      </c>
      <c r="X37" s="473">
        <f t="shared" si="13"/>
        <v>1578.1142857142856</v>
      </c>
      <c r="Y37" s="473">
        <f t="shared" si="13"/>
        <v>1723.793427230047</v>
      </c>
      <c r="Z37" s="473">
        <f t="shared" si="13"/>
        <v>1739.831144465291</v>
      </c>
      <c r="AA37" s="473">
        <f t="shared" si="13"/>
        <v>1732.1418563922941</v>
      </c>
      <c r="AB37" s="473">
        <f>SUM(AB36/AB35)</f>
        <v>1730.9222222222222</v>
      </c>
      <c r="AC37" s="473">
        <f aca="true" t="shared" si="14" ref="AC37:AH37">(AC36/AC35)</f>
        <v>1760.2018018018018</v>
      </c>
      <c r="AD37" s="473">
        <f t="shared" si="14"/>
        <v>1656.5420560747664</v>
      </c>
      <c r="AE37" s="473">
        <f t="shared" si="14"/>
        <v>1313.2373737373737</v>
      </c>
      <c r="AF37" s="473">
        <f t="shared" si="14"/>
        <v>1703.6524288107203</v>
      </c>
      <c r="AG37" s="473">
        <f t="shared" si="14"/>
        <v>1000</v>
      </c>
      <c r="AH37" s="473">
        <f t="shared" si="14"/>
        <v>1736.1780973451328</v>
      </c>
      <c r="AI37" s="473">
        <f>(AI36/AI35)</f>
        <v>1693.9999656552125</v>
      </c>
      <c r="AJ37" s="289"/>
    </row>
    <row r="38" spans="1:36" ht="15" customHeight="1">
      <c r="A38" s="907"/>
      <c r="B38" s="468" t="s">
        <v>9</v>
      </c>
      <c r="C38" s="474">
        <v>280</v>
      </c>
      <c r="D38" s="474">
        <v>150</v>
      </c>
      <c r="E38" s="474">
        <v>150</v>
      </c>
      <c r="F38" s="474">
        <v>90</v>
      </c>
      <c r="G38" s="474">
        <v>90</v>
      </c>
      <c r="H38" s="474">
        <v>90</v>
      </c>
      <c r="I38" s="474">
        <v>124</v>
      </c>
      <c r="J38" s="474">
        <v>123</v>
      </c>
      <c r="K38" s="474">
        <v>123</v>
      </c>
      <c r="L38" s="474">
        <v>117</v>
      </c>
      <c r="M38" s="474">
        <v>109</v>
      </c>
      <c r="N38" s="474">
        <v>95</v>
      </c>
      <c r="O38" s="474">
        <v>93</v>
      </c>
      <c r="P38" s="474">
        <v>96</v>
      </c>
      <c r="Q38" s="474">
        <v>95</v>
      </c>
      <c r="R38" s="474">
        <v>98</v>
      </c>
      <c r="S38" s="474">
        <v>93</v>
      </c>
      <c r="T38" s="474">
        <v>111</v>
      </c>
      <c r="U38" s="474">
        <v>86</v>
      </c>
      <c r="V38" s="474">
        <v>127</v>
      </c>
      <c r="W38" s="474">
        <v>68</v>
      </c>
      <c r="X38" s="319">
        <v>125</v>
      </c>
      <c r="Y38" s="319">
        <v>111</v>
      </c>
      <c r="Z38" s="319">
        <v>114</v>
      </c>
      <c r="AA38" s="319">
        <v>133</v>
      </c>
      <c r="AB38" s="319">
        <v>163</v>
      </c>
      <c r="AC38" s="319">
        <v>163</v>
      </c>
      <c r="AD38" s="319">
        <v>135</v>
      </c>
      <c r="AE38" s="319">
        <v>135</v>
      </c>
      <c r="AF38" s="319">
        <v>112</v>
      </c>
      <c r="AG38" s="315">
        <v>120</v>
      </c>
      <c r="AH38" s="315">
        <v>8</v>
      </c>
      <c r="AI38" s="315">
        <v>104</v>
      </c>
      <c r="AJ38" s="289"/>
    </row>
    <row r="39" spans="1:36" ht="15">
      <c r="A39" s="907" t="s">
        <v>19</v>
      </c>
      <c r="B39" s="654" t="s">
        <v>3</v>
      </c>
      <c r="C39" s="473">
        <v>2</v>
      </c>
      <c r="D39" s="473">
        <v>5</v>
      </c>
      <c r="E39" s="473">
        <v>5</v>
      </c>
      <c r="F39" s="473">
        <v>5</v>
      </c>
      <c r="G39" s="473">
        <v>5</v>
      </c>
      <c r="H39" s="473">
        <v>5</v>
      </c>
      <c r="I39" s="473">
        <v>5</v>
      </c>
      <c r="J39" s="473">
        <v>6.45</v>
      </c>
      <c r="K39" s="473">
        <v>6.45</v>
      </c>
      <c r="L39" s="473">
        <v>8.06</v>
      </c>
      <c r="M39" s="473">
        <v>3.5</v>
      </c>
      <c r="N39" s="473">
        <v>5</v>
      </c>
      <c r="O39" s="473">
        <v>3</v>
      </c>
      <c r="P39" s="473">
        <v>6</v>
      </c>
      <c r="Q39" s="473">
        <v>5</v>
      </c>
      <c r="R39" s="473"/>
      <c r="S39" s="473">
        <v>2</v>
      </c>
      <c r="T39" s="656">
        <v>0</v>
      </c>
      <c r="U39" s="656">
        <v>0</v>
      </c>
      <c r="V39" s="656">
        <v>0</v>
      </c>
      <c r="W39" s="473">
        <v>6.29</v>
      </c>
      <c r="X39" s="307">
        <v>1.85</v>
      </c>
      <c r="Y39" s="307">
        <v>1.84</v>
      </c>
      <c r="Z39" s="307">
        <v>2.51</v>
      </c>
      <c r="AA39" s="307">
        <v>7.05</v>
      </c>
      <c r="AB39" s="307">
        <v>2</v>
      </c>
      <c r="AC39" s="307">
        <v>0.6</v>
      </c>
      <c r="AD39" s="307">
        <v>0.6</v>
      </c>
      <c r="AE39" s="307">
        <v>3.5</v>
      </c>
      <c r="AF39" s="307">
        <v>2</v>
      </c>
      <c r="AG39" s="319">
        <v>0</v>
      </c>
      <c r="AH39" s="307">
        <v>3</v>
      </c>
      <c r="AI39" s="307">
        <v>1.02</v>
      </c>
      <c r="AJ39" s="289"/>
    </row>
    <row r="40" spans="1:36" ht="15">
      <c r="A40" s="907"/>
      <c r="B40" s="654" t="s">
        <v>5</v>
      </c>
      <c r="C40" s="473">
        <v>1.2</v>
      </c>
      <c r="D40" s="473">
        <v>3</v>
      </c>
      <c r="E40" s="473">
        <v>3</v>
      </c>
      <c r="F40" s="473">
        <v>3</v>
      </c>
      <c r="G40" s="473">
        <v>3</v>
      </c>
      <c r="H40" s="473">
        <v>3</v>
      </c>
      <c r="I40" s="473">
        <v>0.6</v>
      </c>
      <c r="J40" s="473">
        <v>3.87</v>
      </c>
      <c r="K40" s="473">
        <v>3.87</v>
      </c>
      <c r="L40" s="473">
        <v>8.06</v>
      </c>
      <c r="M40" s="473">
        <v>2.1</v>
      </c>
      <c r="N40" s="473">
        <v>3</v>
      </c>
      <c r="O40" s="473">
        <v>1.5</v>
      </c>
      <c r="P40" s="473">
        <v>3</v>
      </c>
      <c r="Q40" s="473">
        <v>3</v>
      </c>
      <c r="R40" s="473"/>
      <c r="S40" s="473">
        <v>1</v>
      </c>
      <c r="T40" s="656">
        <v>0</v>
      </c>
      <c r="U40" s="656">
        <v>0</v>
      </c>
      <c r="V40" s="656">
        <v>0</v>
      </c>
      <c r="W40" s="656">
        <v>0</v>
      </c>
      <c r="X40" s="307">
        <v>0.74</v>
      </c>
      <c r="Y40" s="307">
        <v>1.84</v>
      </c>
      <c r="Z40" s="307">
        <v>2.51</v>
      </c>
      <c r="AA40" s="307">
        <v>3.02</v>
      </c>
      <c r="AB40" s="307"/>
      <c r="AC40" s="307">
        <v>0.2</v>
      </c>
      <c r="AD40" s="307">
        <v>0.6</v>
      </c>
      <c r="AE40" s="307">
        <v>3.5</v>
      </c>
      <c r="AF40" s="307">
        <v>2</v>
      </c>
      <c r="AG40" s="319">
        <v>0</v>
      </c>
      <c r="AH40" s="307">
        <v>3</v>
      </c>
      <c r="AI40" s="307">
        <v>1.02</v>
      </c>
      <c r="AJ40" s="289"/>
    </row>
    <row r="41" spans="1:36" ht="15">
      <c r="A41" s="907"/>
      <c r="B41" s="468" t="s">
        <v>67</v>
      </c>
      <c r="C41" s="474">
        <v>1200</v>
      </c>
      <c r="D41" s="474">
        <v>2400</v>
      </c>
      <c r="E41" s="474">
        <v>2500</v>
      </c>
      <c r="F41" s="474">
        <v>2550</v>
      </c>
      <c r="G41" s="474">
        <v>2400</v>
      </c>
      <c r="H41" s="474">
        <v>2400</v>
      </c>
      <c r="I41" s="474">
        <v>350</v>
      </c>
      <c r="J41" s="474">
        <v>3870</v>
      </c>
      <c r="K41" s="474">
        <v>3870</v>
      </c>
      <c r="L41" s="474">
        <v>8933</v>
      </c>
      <c r="M41" s="474">
        <v>1890</v>
      </c>
      <c r="N41" s="474">
        <v>2700</v>
      </c>
      <c r="O41" s="474">
        <v>1200</v>
      </c>
      <c r="P41" s="474">
        <v>2250</v>
      </c>
      <c r="Q41" s="474">
        <v>1500</v>
      </c>
      <c r="R41" s="474"/>
      <c r="S41" s="474">
        <v>600</v>
      </c>
      <c r="T41" s="656">
        <v>0</v>
      </c>
      <c r="U41" s="656">
        <v>0</v>
      </c>
      <c r="V41" s="656">
        <v>0</v>
      </c>
      <c r="W41" s="656">
        <v>0</v>
      </c>
      <c r="X41" s="307">
        <v>451.35</v>
      </c>
      <c r="Y41" s="307">
        <v>451.35</v>
      </c>
      <c r="Z41" s="307">
        <v>2600</v>
      </c>
      <c r="AA41" s="307">
        <v>4262.5</v>
      </c>
      <c r="AB41" s="307"/>
      <c r="AC41" s="307"/>
      <c r="AD41" s="307">
        <v>815.1</v>
      </c>
      <c r="AE41" s="307">
        <v>2456</v>
      </c>
      <c r="AF41" s="307">
        <v>2456</v>
      </c>
      <c r="AG41" s="319">
        <v>0</v>
      </c>
      <c r="AH41" s="307">
        <v>1199.9</v>
      </c>
      <c r="AI41" s="307">
        <v>212</v>
      </c>
      <c r="AJ41" s="289"/>
    </row>
    <row r="42" spans="1:36" ht="15">
      <c r="A42" s="907"/>
      <c r="B42" s="654" t="s">
        <v>63</v>
      </c>
      <c r="C42" s="473">
        <f aca="true" t="shared" si="15" ref="C42:S42">SUM(C41/C40)</f>
        <v>1000</v>
      </c>
      <c r="D42" s="473">
        <f t="shared" si="15"/>
        <v>800</v>
      </c>
      <c r="E42" s="473">
        <f t="shared" si="15"/>
        <v>833.3333333333334</v>
      </c>
      <c r="F42" s="473">
        <f t="shared" si="15"/>
        <v>850</v>
      </c>
      <c r="G42" s="473">
        <f t="shared" si="15"/>
        <v>800</v>
      </c>
      <c r="H42" s="473">
        <f t="shared" si="15"/>
        <v>800</v>
      </c>
      <c r="I42" s="473">
        <f t="shared" si="15"/>
        <v>583.3333333333334</v>
      </c>
      <c r="J42" s="473">
        <f t="shared" si="15"/>
        <v>1000</v>
      </c>
      <c r="K42" s="473">
        <f t="shared" si="15"/>
        <v>1000</v>
      </c>
      <c r="L42" s="473">
        <f t="shared" si="15"/>
        <v>1108.3126550868485</v>
      </c>
      <c r="M42" s="473">
        <f t="shared" si="15"/>
        <v>900</v>
      </c>
      <c r="N42" s="473">
        <f t="shared" si="15"/>
        <v>900</v>
      </c>
      <c r="O42" s="473">
        <f t="shared" si="15"/>
        <v>800</v>
      </c>
      <c r="P42" s="473">
        <f t="shared" si="15"/>
        <v>750</v>
      </c>
      <c r="Q42" s="473">
        <f t="shared" si="15"/>
        <v>500</v>
      </c>
      <c r="R42" s="473" t="e">
        <f t="shared" si="15"/>
        <v>#DIV/0!</v>
      </c>
      <c r="S42" s="473">
        <f t="shared" si="15"/>
        <v>600</v>
      </c>
      <c r="T42" s="656">
        <v>0</v>
      </c>
      <c r="U42" s="656">
        <v>0</v>
      </c>
      <c r="V42" s="656">
        <v>0</v>
      </c>
      <c r="W42" s="656">
        <v>0</v>
      </c>
      <c r="X42" s="307">
        <v>609.93</v>
      </c>
      <c r="Y42" s="307">
        <v>245.3</v>
      </c>
      <c r="Z42" s="473">
        <f>SUM(Z41/Z40)</f>
        <v>1035.8565737051795</v>
      </c>
      <c r="AA42" s="473">
        <f>SUM(AA41/AA40)</f>
        <v>1411.4238410596026</v>
      </c>
      <c r="AB42" s="473" t="e">
        <f>SUM(AB41/AB40)</f>
        <v>#DIV/0!</v>
      </c>
      <c r="AC42" s="473">
        <f>(AC41/AC40)</f>
        <v>0</v>
      </c>
      <c r="AD42" s="473">
        <f>(AD41/AD40)</f>
        <v>1358.5</v>
      </c>
      <c r="AE42" s="473">
        <f>(AE41/AE40)</f>
        <v>701.7142857142857</v>
      </c>
      <c r="AF42" s="473">
        <f>(AF41/AF40)</f>
        <v>1228</v>
      </c>
      <c r="AG42" s="319">
        <v>0</v>
      </c>
      <c r="AH42" s="473">
        <f>(AH41/AH40)</f>
        <v>399.9666666666667</v>
      </c>
      <c r="AI42" s="473">
        <f>(AI41/AI40)</f>
        <v>207.84313725490196</v>
      </c>
      <c r="AJ42" s="289"/>
    </row>
    <row r="43" spans="1:35" ht="15">
      <c r="A43" s="907"/>
      <c r="B43" s="468" t="s">
        <v>9</v>
      </c>
      <c r="C43" s="474">
        <v>2</v>
      </c>
      <c r="D43" s="474">
        <v>10</v>
      </c>
      <c r="E43" s="474">
        <v>10</v>
      </c>
      <c r="F43" s="474">
        <v>10</v>
      </c>
      <c r="G43" s="474">
        <v>10</v>
      </c>
      <c r="H43" s="474">
        <v>10</v>
      </c>
      <c r="I43" s="474">
        <v>10</v>
      </c>
      <c r="J43" s="474">
        <v>21</v>
      </c>
      <c r="K43" s="474">
        <v>21</v>
      </c>
      <c r="L43" s="474">
        <v>30</v>
      </c>
      <c r="M43" s="474">
        <v>22</v>
      </c>
      <c r="N43" s="474">
        <v>30</v>
      </c>
      <c r="O43" s="474">
        <v>22</v>
      </c>
      <c r="P43" s="474">
        <v>43</v>
      </c>
      <c r="Q43" s="474">
        <v>25</v>
      </c>
      <c r="R43" s="474"/>
      <c r="S43" s="474">
        <v>6</v>
      </c>
      <c r="T43" s="656">
        <v>0</v>
      </c>
      <c r="U43" s="656">
        <v>0</v>
      </c>
      <c r="V43" s="656">
        <v>0</v>
      </c>
      <c r="W43" s="473">
        <v>18</v>
      </c>
      <c r="X43" s="307">
        <v>6</v>
      </c>
      <c r="Y43" s="307">
        <v>6</v>
      </c>
      <c r="Z43" s="307">
        <v>8</v>
      </c>
      <c r="AA43" s="307">
        <v>15</v>
      </c>
      <c r="AB43" s="319">
        <v>20</v>
      </c>
      <c r="AC43" s="319">
        <v>4</v>
      </c>
      <c r="AD43" s="319">
        <v>4</v>
      </c>
      <c r="AE43" s="319">
        <v>4</v>
      </c>
      <c r="AF43" s="319">
        <v>7</v>
      </c>
      <c r="AG43" s="319">
        <v>0</v>
      </c>
      <c r="AH43" s="315">
        <v>7</v>
      </c>
      <c r="AI43" s="315">
        <v>3</v>
      </c>
    </row>
    <row r="44" spans="1:35" ht="15.75" hidden="1">
      <c r="A44" s="662"/>
      <c r="B44" s="663" t="s">
        <v>3</v>
      </c>
      <c r="C44" s="664"/>
      <c r="D44" s="664"/>
      <c r="E44" s="664"/>
      <c r="F44" s="664"/>
      <c r="G44" s="664"/>
      <c r="H44" s="664"/>
      <c r="I44" s="664">
        <v>2.47</v>
      </c>
      <c r="J44" s="664">
        <v>10.62</v>
      </c>
      <c r="K44" s="664">
        <v>11</v>
      </c>
      <c r="L44" s="664">
        <v>18.62</v>
      </c>
      <c r="M44" s="664">
        <v>9.2</v>
      </c>
      <c r="N44" s="665">
        <v>6</v>
      </c>
      <c r="O44" s="666">
        <v>10</v>
      </c>
      <c r="P44" s="666">
        <v>0.5</v>
      </c>
      <c r="Q44" s="666"/>
      <c r="R44" s="666"/>
      <c r="S44" s="665">
        <v>7</v>
      </c>
      <c r="T44" s="665">
        <v>28.5</v>
      </c>
      <c r="U44" s="665">
        <v>60</v>
      </c>
      <c r="V44" s="666">
        <v>120</v>
      </c>
      <c r="W44" s="667">
        <v>0</v>
      </c>
      <c r="X44" s="238">
        <v>91</v>
      </c>
      <c r="Y44" s="174">
        <v>90</v>
      </c>
      <c r="Z44" s="668">
        <v>2.5</v>
      </c>
      <c r="AA44" s="174">
        <v>1.5</v>
      </c>
      <c r="AB44" s="669"/>
      <c r="AC44" s="669"/>
      <c r="AD44" s="669"/>
      <c r="AE44" s="669"/>
      <c r="AF44" s="669"/>
      <c r="AG44" s="174"/>
      <c r="AH44" s="670">
        <v>0</v>
      </c>
      <c r="AI44" s="670">
        <v>0</v>
      </c>
    </row>
    <row r="45" spans="1:35" ht="15.75" hidden="1">
      <c r="A45" s="671" t="s">
        <v>20</v>
      </c>
      <c r="B45" s="663" t="s">
        <v>5</v>
      </c>
      <c r="C45" s="664"/>
      <c r="D45" s="664"/>
      <c r="E45" s="664"/>
      <c r="F45" s="664"/>
      <c r="G45" s="664"/>
      <c r="H45" s="664"/>
      <c r="I45" s="664">
        <v>1.72</v>
      </c>
      <c r="J45" s="664">
        <v>6.38</v>
      </c>
      <c r="K45" s="664">
        <v>6.6</v>
      </c>
      <c r="L45" s="664">
        <v>6</v>
      </c>
      <c r="M45" s="664">
        <v>5.52</v>
      </c>
      <c r="N45" s="665">
        <v>3.6</v>
      </c>
      <c r="O45" s="666">
        <v>6</v>
      </c>
      <c r="P45" s="666">
        <v>0.5</v>
      </c>
      <c r="Q45" s="666"/>
      <c r="R45" s="666"/>
      <c r="S45" s="665">
        <v>2</v>
      </c>
      <c r="T45" s="665">
        <v>24.5</v>
      </c>
      <c r="U45" s="665">
        <v>37.5</v>
      </c>
      <c r="V45" s="667">
        <v>0</v>
      </c>
      <c r="W45" s="667">
        <v>0</v>
      </c>
      <c r="X45" s="238">
        <v>70.75</v>
      </c>
      <c r="Y45" s="174">
        <v>70.8</v>
      </c>
      <c r="Z45" s="668"/>
      <c r="AA45" s="174"/>
      <c r="AB45" s="669"/>
      <c r="AC45" s="669"/>
      <c r="AD45" s="669"/>
      <c r="AE45" s="669"/>
      <c r="AF45" s="669"/>
      <c r="AG45" s="174"/>
      <c r="AH45" s="670">
        <v>0</v>
      </c>
      <c r="AI45" s="670">
        <v>0</v>
      </c>
    </row>
    <row r="46" spans="1:35" ht="15.75" hidden="1">
      <c r="A46" s="672" t="s">
        <v>172</v>
      </c>
      <c r="B46" s="485" t="s">
        <v>67</v>
      </c>
      <c r="C46" s="477"/>
      <c r="D46" s="477"/>
      <c r="E46" s="477"/>
      <c r="F46" s="477"/>
      <c r="G46" s="477"/>
      <c r="H46" s="477"/>
      <c r="I46" s="477">
        <v>2063</v>
      </c>
      <c r="J46" s="477">
        <v>7656</v>
      </c>
      <c r="K46" s="477">
        <v>7920</v>
      </c>
      <c r="L46" s="477">
        <v>7200</v>
      </c>
      <c r="M46" s="477">
        <v>6624</v>
      </c>
      <c r="N46" s="673">
        <v>4320</v>
      </c>
      <c r="O46" s="674">
        <v>7500</v>
      </c>
      <c r="P46" s="674">
        <v>500</v>
      </c>
      <c r="Q46" s="674"/>
      <c r="R46" s="674"/>
      <c r="S46" s="673">
        <v>1500</v>
      </c>
      <c r="T46" s="665">
        <v>24132</v>
      </c>
      <c r="U46" s="665">
        <v>45000</v>
      </c>
      <c r="V46" s="667">
        <v>0</v>
      </c>
      <c r="W46" s="667">
        <v>0</v>
      </c>
      <c r="X46" s="238">
        <v>70380</v>
      </c>
      <c r="Y46" s="174">
        <v>70380</v>
      </c>
      <c r="Z46" s="668"/>
      <c r="AA46" s="174"/>
      <c r="AB46" s="669"/>
      <c r="AC46" s="669"/>
      <c r="AD46" s="669"/>
      <c r="AE46" s="669"/>
      <c r="AF46" s="669"/>
      <c r="AG46" s="174"/>
      <c r="AH46" s="670">
        <v>0</v>
      </c>
      <c r="AI46" s="670">
        <v>0</v>
      </c>
    </row>
    <row r="47" spans="1:35" ht="15.75" hidden="1">
      <c r="A47" s="662"/>
      <c r="B47" s="663" t="s">
        <v>63</v>
      </c>
      <c r="C47" s="664"/>
      <c r="D47" s="664"/>
      <c r="E47" s="664"/>
      <c r="F47" s="664"/>
      <c r="G47" s="664"/>
      <c r="H47" s="664"/>
      <c r="I47" s="664">
        <f aca="true" t="shared" si="16" ref="I47:AA47">SUM(I46/I45)</f>
        <v>1199.418604651163</v>
      </c>
      <c r="J47" s="664">
        <f t="shared" si="16"/>
        <v>1200</v>
      </c>
      <c r="K47" s="664">
        <f t="shared" si="16"/>
        <v>1200</v>
      </c>
      <c r="L47" s="664">
        <f t="shared" si="16"/>
        <v>1200</v>
      </c>
      <c r="M47" s="664">
        <f t="shared" si="16"/>
        <v>1200</v>
      </c>
      <c r="N47" s="665">
        <f t="shared" si="16"/>
        <v>1200</v>
      </c>
      <c r="O47" s="666">
        <f t="shared" si="16"/>
        <v>1250</v>
      </c>
      <c r="P47" s="666">
        <f t="shared" si="16"/>
        <v>1000</v>
      </c>
      <c r="Q47" s="666" t="e">
        <f t="shared" si="16"/>
        <v>#DIV/0!</v>
      </c>
      <c r="R47" s="666" t="e">
        <f t="shared" si="16"/>
        <v>#DIV/0!</v>
      </c>
      <c r="S47" s="665">
        <f t="shared" si="16"/>
        <v>750</v>
      </c>
      <c r="T47" s="665">
        <f t="shared" si="16"/>
        <v>984.9795918367347</v>
      </c>
      <c r="U47" s="665">
        <f t="shared" si="16"/>
        <v>1200</v>
      </c>
      <c r="V47" s="665" t="e">
        <f t="shared" si="16"/>
        <v>#DIV/0!</v>
      </c>
      <c r="W47" s="665" t="e">
        <f t="shared" si="16"/>
        <v>#DIV/0!</v>
      </c>
      <c r="X47" s="665">
        <f t="shared" si="16"/>
        <v>994.7703180212014</v>
      </c>
      <c r="Y47" s="666">
        <f t="shared" si="16"/>
        <v>994.0677966101696</v>
      </c>
      <c r="Z47" s="675" t="e">
        <f t="shared" si="16"/>
        <v>#DIV/0!</v>
      </c>
      <c r="AA47" s="666" t="e">
        <f t="shared" si="16"/>
        <v>#DIV/0!</v>
      </c>
      <c r="AB47" s="665" t="e">
        <f>SUM(AB46/AB45)</f>
        <v>#DIV/0!</v>
      </c>
      <c r="AC47" s="666"/>
      <c r="AD47" s="666"/>
      <c r="AE47" s="666"/>
      <c r="AF47" s="666"/>
      <c r="AG47" s="174"/>
      <c r="AH47" s="674">
        <v>0</v>
      </c>
      <c r="AI47" s="674">
        <v>0</v>
      </c>
    </row>
    <row r="48" spans="1:35" ht="16.5" hidden="1" thickBot="1">
      <c r="A48" s="676"/>
      <c r="B48" s="677" t="s">
        <v>9</v>
      </c>
      <c r="C48" s="678"/>
      <c r="D48" s="678"/>
      <c r="E48" s="678"/>
      <c r="F48" s="678"/>
      <c r="G48" s="678"/>
      <c r="H48" s="678"/>
      <c r="I48" s="678">
        <v>7</v>
      </c>
      <c r="J48" s="678">
        <v>8</v>
      </c>
      <c r="K48" s="678">
        <v>8</v>
      </c>
      <c r="L48" s="678">
        <v>10</v>
      </c>
      <c r="M48" s="678">
        <v>4</v>
      </c>
      <c r="N48" s="679">
        <v>4</v>
      </c>
      <c r="O48" s="680">
        <v>2</v>
      </c>
      <c r="P48" s="680">
        <v>2</v>
      </c>
      <c r="Q48" s="680"/>
      <c r="R48" s="680"/>
      <c r="S48" s="679">
        <v>2</v>
      </c>
      <c r="T48" s="679">
        <v>1</v>
      </c>
      <c r="U48" s="679">
        <v>1</v>
      </c>
      <c r="V48" s="680">
        <v>1</v>
      </c>
      <c r="W48" s="681">
        <v>0</v>
      </c>
      <c r="X48" s="682">
        <v>4</v>
      </c>
      <c r="Y48" s="683">
        <v>4</v>
      </c>
      <c r="Z48" s="684">
        <v>3</v>
      </c>
      <c r="AA48" s="683">
        <v>2</v>
      </c>
      <c r="AB48" s="685"/>
      <c r="AC48" s="685"/>
      <c r="AD48" s="685"/>
      <c r="AE48" s="685"/>
      <c r="AF48" s="685"/>
      <c r="AG48" s="221"/>
      <c r="AH48" s="685">
        <v>0</v>
      </c>
      <c r="AI48" s="685">
        <v>0</v>
      </c>
    </row>
    <row r="49" spans="1:35" ht="15.75" hidden="1">
      <c r="A49" s="662"/>
      <c r="B49" s="663" t="s">
        <v>3</v>
      </c>
      <c r="C49" s="664">
        <v>15</v>
      </c>
      <c r="D49" s="664">
        <v>20</v>
      </c>
      <c r="E49" s="664">
        <v>5</v>
      </c>
      <c r="F49" s="664">
        <v>5</v>
      </c>
      <c r="G49" s="664">
        <v>5</v>
      </c>
      <c r="H49" s="664">
        <v>5</v>
      </c>
      <c r="I49" s="664">
        <v>5</v>
      </c>
      <c r="J49" s="664">
        <v>7.25</v>
      </c>
      <c r="K49" s="664">
        <v>7.25</v>
      </c>
      <c r="L49" s="664">
        <v>0.25</v>
      </c>
      <c r="M49" s="664">
        <v>7</v>
      </c>
      <c r="N49" s="665">
        <v>7</v>
      </c>
      <c r="O49" s="666">
        <v>5</v>
      </c>
      <c r="P49" s="666">
        <v>5</v>
      </c>
      <c r="Q49" s="666">
        <v>5</v>
      </c>
      <c r="R49" s="666">
        <v>4</v>
      </c>
      <c r="S49" s="665">
        <v>2</v>
      </c>
      <c r="T49" s="665">
        <v>4</v>
      </c>
      <c r="U49" s="665">
        <v>4.83</v>
      </c>
      <c r="V49" s="666">
        <v>24.75</v>
      </c>
      <c r="W49" s="686">
        <v>24.75</v>
      </c>
      <c r="X49" s="687">
        <v>16.9</v>
      </c>
      <c r="Y49" s="688">
        <v>21.13</v>
      </c>
      <c r="Z49" s="689">
        <v>11.5</v>
      </c>
      <c r="AA49" s="688">
        <v>9</v>
      </c>
      <c r="AB49" s="690">
        <v>8</v>
      </c>
      <c r="AC49" s="690"/>
      <c r="AD49" s="690"/>
      <c r="AE49" s="690"/>
      <c r="AF49" s="690"/>
      <c r="AG49" s="188"/>
      <c r="AH49" s="670">
        <v>0</v>
      </c>
      <c r="AI49" s="670">
        <v>0</v>
      </c>
    </row>
    <row r="50" spans="1:35" ht="15.75" hidden="1">
      <c r="A50" s="671" t="s">
        <v>22</v>
      </c>
      <c r="B50" s="663" t="s">
        <v>5</v>
      </c>
      <c r="C50" s="664">
        <v>9</v>
      </c>
      <c r="D50" s="664">
        <v>12</v>
      </c>
      <c r="E50" s="664">
        <v>3</v>
      </c>
      <c r="F50" s="664">
        <v>3</v>
      </c>
      <c r="G50" s="664">
        <v>3</v>
      </c>
      <c r="H50" s="664">
        <v>3</v>
      </c>
      <c r="I50" s="664"/>
      <c r="J50" s="664">
        <v>4.35</v>
      </c>
      <c r="K50" s="664">
        <v>4.35</v>
      </c>
      <c r="L50" s="664">
        <v>0.25</v>
      </c>
      <c r="M50" s="664">
        <v>4.2</v>
      </c>
      <c r="N50" s="665">
        <v>4.2</v>
      </c>
      <c r="O50" s="666">
        <v>1.5</v>
      </c>
      <c r="P50" s="666">
        <v>2.5</v>
      </c>
      <c r="Q50" s="666">
        <v>3</v>
      </c>
      <c r="R50" s="666">
        <v>1</v>
      </c>
      <c r="S50" s="665">
        <v>1</v>
      </c>
      <c r="T50" s="665">
        <v>3.75</v>
      </c>
      <c r="U50" s="665">
        <v>4.83</v>
      </c>
      <c r="V50" s="667">
        <v>0</v>
      </c>
      <c r="W50" s="667">
        <v>0</v>
      </c>
      <c r="X50" s="687">
        <v>1.9</v>
      </c>
      <c r="Y50" s="688">
        <v>1.5</v>
      </c>
      <c r="Z50" s="689">
        <v>0.25</v>
      </c>
      <c r="AA50" s="688">
        <v>1.5</v>
      </c>
      <c r="AB50" s="690">
        <v>2</v>
      </c>
      <c r="AC50" s="690"/>
      <c r="AD50" s="690"/>
      <c r="AE50" s="690"/>
      <c r="AF50" s="690"/>
      <c r="AG50" s="174"/>
      <c r="AH50" s="670">
        <v>0</v>
      </c>
      <c r="AI50" s="670">
        <v>0</v>
      </c>
    </row>
    <row r="51" spans="1:35" ht="15.75" hidden="1">
      <c r="A51" s="672" t="s">
        <v>23</v>
      </c>
      <c r="B51" s="485" t="s">
        <v>67</v>
      </c>
      <c r="C51" s="477">
        <v>10800</v>
      </c>
      <c r="D51" s="477">
        <v>12000</v>
      </c>
      <c r="E51" s="477">
        <v>2400</v>
      </c>
      <c r="F51" s="477">
        <v>2400</v>
      </c>
      <c r="G51" s="477">
        <v>2400</v>
      </c>
      <c r="H51" s="477">
        <v>1800</v>
      </c>
      <c r="I51" s="477"/>
      <c r="J51" s="477">
        <v>4350</v>
      </c>
      <c r="K51" s="477">
        <v>4350</v>
      </c>
      <c r="L51" s="477">
        <v>200</v>
      </c>
      <c r="M51" s="477">
        <v>4200</v>
      </c>
      <c r="N51" s="673">
        <v>4200</v>
      </c>
      <c r="O51" s="674">
        <v>1350</v>
      </c>
      <c r="P51" s="674">
        <v>2125</v>
      </c>
      <c r="Q51" s="674">
        <v>3000</v>
      </c>
      <c r="R51" s="674">
        <v>1000</v>
      </c>
      <c r="S51" s="673">
        <v>1000</v>
      </c>
      <c r="T51" s="665">
        <v>2700</v>
      </c>
      <c r="U51" s="665">
        <v>7967</v>
      </c>
      <c r="V51" s="667">
        <v>0</v>
      </c>
      <c r="W51" s="667">
        <v>0</v>
      </c>
      <c r="X51" s="687">
        <v>3120</v>
      </c>
      <c r="Y51" s="688">
        <v>1170</v>
      </c>
      <c r="Z51" s="689">
        <v>375</v>
      </c>
      <c r="AA51" s="688">
        <v>3600</v>
      </c>
      <c r="AB51" s="690">
        <v>3375</v>
      </c>
      <c r="AC51" s="690"/>
      <c r="AD51" s="690"/>
      <c r="AE51" s="690"/>
      <c r="AF51" s="690"/>
      <c r="AG51" s="174"/>
      <c r="AH51" s="670">
        <v>0</v>
      </c>
      <c r="AI51" s="670">
        <v>0</v>
      </c>
    </row>
    <row r="52" spans="1:35" ht="15.75" hidden="1">
      <c r="A52" s="662"/>
      <c r="B52" s="663" t="s">
        <v>63</v>
      </c>
      <c r="C52" s="664">
        <f aca="true" t="shared" si="17" ref="C52:H52">SUM(C51/C50)</f>
        <v>1200</v>
      </c>
      <c r="D52" s="664">
        <f t="shared" si="17"/>
        <v>1000</v>
      </c>
      <c r="E52" s="664">
        <f t="shared" si="17"/>
        <v>800</v>
      </c>
      <c r="F52" s="664">
        <f t="shared" si="17"/>
        <v>800</v>
      </c>
      <c r="G52" s="664">
        <f t="shared" si="17"/>
        <v>800</v>
      </c>
      <c r="H52" s="664">
        <f t="shared" si="17"/>
        <v>600</v>
      </c>
      <c r="I52" s="664"/>
      <c r="J52" s="664">
        <f aca="true" t="shared" si="18" ref="J52:AA52">SUM(J51/J50)</f>
        <v>1000.0000000000001</v>
      </c>
      <c r="K52" s="664">
        <f t="shared" si="18"/>
        <v>1000.0000000000001</v>
      </c>
      <c r="L52" s="664">
        <f t="shared" si="18"/>
        <v>800</v>
      </c>
      <c r="M52" s="664">
        <f t="shared" si="18"/>
        <v>1000</v>
      </c>
      <c r="N52" s="665">
        <f t="shared" si="18"/>
        <v>1000</v>
      </c>
      <c r="O52" s="666">
        <f t="shared" si="18"/>
        <v>900</v>
      </c>
      <c r="P52" s="666">
        <f t="shared" si="18"/>
        <v>850</v>
      </c>
      <c r="Q52" s="666">
        <f t="shared" si="18"/>
        <v>1000</v>
      </c>
      <c r="R52" s="666">
        <f t="shared" si="18"/>
        <v>1000</v>
      </c>
      <c r="S52" s="665">
        <f t="shared" si="18"/>
        <v>1000</v>
      </c>
      <c r="T52" s="665">
        <f t="shared" si="18"/>
        <v>720</v>
      </c>
      <c r="U52" s="665">
        <f t="shared" si="18"/>
        <v>1649.4824016563148</v>
      </c>
      <c r="V52" s="665" t="e">
        <f t="shared" si="18"/>
        <v>#DIV/0!</v>
      </c>
      <c r="W52" s="665" t="e">
        <f t="shared" si="18"/>
        <v>#DIV/0!</v>
      </c>
      <c r="X52" s="665">
        <f t="shared" si="18"/>
        <v>1642.1052631578948</v>
      </c>
      <c r="Y52" s="666">
        <f t="shared" si="18"/>
        <v>780</v>
      </c>
      <c r="Z52" s="675">
        <f t="shared" si="18"/>
        <v>1500</v>
      </c>
      <c r="AA52" s="666">
        <f t="shared" si="18"/>
        <v>2400</v>
      </c>
      <c r="AB52" s="665">
        <f>SUM(AB51/AB50)</f>
        <v>1687.5</v>
      </c>
      <c r="AC52" s="666"/>
      <c r="AD52" s="666"/>
      <c r="AE52" s="666"/>
      <c r="AF52" s="666"/>
      <c r="AG52" s="174"/>
      <c r="AH52" s="674">
        <v>0</v>
      </c>
      <c r="AI52" s="674">
        <v>0</v>
      </c>
    </row>
    <row r="53" spans="1:35" ht="16.5" hidden="1" thickBot="1">
      <c r="A53" s="676"/>
      <c r="B53" s="677" t="s">
        <v>9</v>
      </c>
      <c r="C53" s="678">
        <v>1</v>
      </c>
      <c r="D53" s="678">
        <v>10</v>
      </c>
      <c r="E53" s="678">
        <v>10</v>
      </c>
      <c r="F53" s="678">
        <v>2</v>
      </c>
      <c r="G53" s="678">
        <v>2</v>
      </c>
      <c r="H53" s="678">
        <v>2</v>
      </c>
      <c r="I53" s="678">
        <v>3</v>
      </c>
      <c r="J53" s="678">
        <v>15</v>
      </c>
      <c r="K53" s="678">
        <v>15</v>
      </c>
      <c r="L53" s="678">
        <v>1</v>
      </c>
      <c r="M53" s="678">
        <v>12</v>
      </c>
      <c r="N53" s="679">
        <v>12</v>
      </c>
      <c r="O53" s="680">
        <v>8</v>
      </c>
      <c r="P53" s="680">
        <v>4</v>
      </c>
      <c r="Q53" s="680">
        <v>7</v>
      </c>
      <c r="R53" s="680">
        <v>2</v>
      </c>
      <c r="S53" s="679">
        <v>3</v>
      </c>
      <c r="T53" s="679">
        <v>3</v>
      </c>
      <c r="U53" s="679">
        <v>5</v>
      </c>
      <c r="V53" s="680">
        <v>5</v>
      </c>
      <c r="W53" s="680">
        <v>5</v>
      </c>
      <c r="X53" s="682">
        <v>5</v>
      </c>
      <c r="Y53" s="683">
        <v>9</v>
      </c>
      <c r="Z53" s="684">
        <v>4</v>
      </c>
      <c r="AA53" s="683">
        <v>3</v>
      </c>
      <c r="AB53" s="685">
        <v>2</v>
      </c>
      <c r="AC53" s="685"/>
      <c r="AD53" s="685"/>
      <c r="AE53" s="685"/>
      <c r="AF53" s="685"/>
      <c r="AG53" s="221"/>
      <c r="AH53" s="685">
        <v>0</v>
      </c>
      <c r="AI53" s="685">
        <v>0</v>
      </c>
    </row>
    <row r="54" spans="1:35" ht="15.75" hidden="1">
      <c r="A54" s="662"/>
      <c r="B54" s="663" t="s">
        <v>3</v>
      </c>
      <c r="C54" s="664"/>
      <c r="D54" s="664"/>
      <c r="E54" s="664"/>
      <c r="F54" s="664"/>
      <c r="G54" s="664"/>
      <c r="H54" s="664"/>
      <c r="I54" s="664"/>
      <c r="J54" s="664"/>
      <c r="K54" s="664"/>
      <c r="L54" s="691">
        <v>3</v>
      </c>
      <c r="M54" s="691"/>
      <c r="N54" s="692"/>
      <c r="O54" s="688"/>
      <c r="P54" s="688"/>
      <c r="Q54" s="688"/>
      <c r="R54" s="666"/>
      <c r="S54" s="665"/>
      <c r="T54" s="665">
        <v>35</v>
      </c>
      <c r="U54" s="665">
        <v>94</v>
      </c>
      <c r="V54" s="666">
        <v>200</v>
      </c>
      <c r="W54" s="686">
        <v>300</v>
      </c>
      <c r="X54" s="238">
        <v>300</v>
      </c>
      <c r="Y54" s="174">
        <v>280</v>
      </c>
      <c r="Z54" s="668">
        <v>252</v>
      </c>
      <c r="AA54" s="174">
        <v>100</v>
      </c>
      <c r="AB54" s="669">
        <v>100</v>
      </c>
      <c r="AC54" s="669"/>
      <c r="AD54" s="669"/>
      <c r="AE54" s="669"/>
      <c r="AF54" s="669"/>
      <c r="AG54" s="188"/>
      <c r="AH54" s="670">
        <v>0</v>
      </c>
      <c r="AI54" s="670">
        <v>0</v>
      </c>
    </row>
    <row r="55" spans="1:35" ht="15.75" hidden="1">
      <c r="A55" s="671" t="s">
        <v>24</v>
      </c>
      <c r="B55" s="663" t="s">
        <v>5</v>
      </c>
      <c r="C55" s="693"/>
      <c r="D55" s="693"/>
      <c r="E55" s="694"/>
      <c r="F55" s="693"/>
      <c r="G55" s="694"/>
      <c r="H55" s="693"/>
      <c r="I55" s="694"/>
      <c r="J55" s="694"/>
      <c r="K55" s="694"/>
      <c r="L55" s="695">
        <v>2</v>
      </c>
      <c r="M55" s="695"/>
      <c r="N55" s="696"/>
      <c r="O55" s="697"/>
      <c r="P55" s="697"/>
      <c r="Q55" s="697"/>
      <c r="R55" s="666"/>
      <c r="S55" s="665"/>
      <c r="T55" s="665">
        <v>29</v>
      </c>
      <c r="U55" s="665">
        <v>58.7</v>
      </c>
      <c r="V55" s="667">
        <v>0</v>
      </c>
      <c r="W55" s="666">
        <v>44.8</v>
      </c>
      <c r="X55" s="238">
        <v>88.35</v>
      </c>
      <c r="Y55" s="174">
        <v>60</v>
      </c>
      <c r="Z55" s="668">
        <v>60</v>
      </c>
      <c r="AA55" s="174">
        <v>49</v>
      </c>
      <c r="AB55" s="669">
        <v>49</v>
      </c>
      <c r="AC55" s="669"/>
      <c r="AD55" s="669"/>
      <c r="AE55" s="669"/>
      <c r="AF55" s="669"/>
      <c r="AG55" s="174"/>
      <c r="AH55" s="670">
        <v>0</v>
      </c>
      <c r="AI55" s="670">
        <v>0</v>
      </c>
    </row>
    <row r="56" spans="1:35" ht="15.75" hidden="1">
      <c r="A56" s="672" t="s">
        <v>117</v>
      </c>
      <c r="B56" s="485" t="s">
        <v>67</v>
      </c>
      <c r="C56" s="693"/>
      <c r="D56" s="693"/>
      <c r="E56" s="694"/>
      <c r="F56" s="693"/>
      <c r="G56" s="694"/>
      <c r="H56" s="693"/>
      <c r="I56" s="694"/>
      <c r="J56" s="694"/>
      <c r="K56" s="694"/>
      <c r="L56" s="695">
        <v>1600</v>
      </c>
      <c r="M56" s="695"/>
      <c r="N56" s="696"/>
      <c r="O56" s="697"/>
      <c r="P56" s="697"/>
      <c r="Q56" s="697"/>
      <c r="R56" s="674"/>
      <c r="S56" s="673"/>
      <c r="T56" s="665">
        <v>28825</v>
      </c>
      <c r="U56" s="665">
        <v>52500</v>
      </c>
      <c r="V56" s="667">
        <v>0</v>
      </c>
      <c r="W56" s="666">
        <v>353800</v>
      </c>
      <c r="X56" s="238">
        <v>171746</v>
      </c>
      <c r="Y56" s="174">
        <v>101348</v>
      </c>
      <c r="Z56" s="668">
        <v>98221</v>
      </c>
      <c r="AA56" s="174">
        <v>85280</v>
      </c>
      <c r="AB56" s="669">
        <v>85280</v>
      </c>
      <c r="AC56" s="669"/>
      <c r="AD56" s="669"/>
      <c r="AE56" s="669"/>
      <c r="AF56" s="669"/>
      <c r="AG56" s="174"/>
      <c r="AH56" s="670">
        <v>0</v>
      </c>
      <c r="AI56" s="670">
        <v>0</v>
      </c>
    </row>
    <row r="57" spans="1:35" ht="15.75" hidden="1">
      <c r="A57" s="662" t="s">
        <v>118</v>
      </c>
      <c r="B57" s="663" t="s">
        <v>63</v>
      </c>
      <c r="C57" s="664"/>
      <c r="D57" s="664"/>
      <c r="E57" s="664"/>
      <c r="F57" s="664"/>
      <c r="G57" s="664"/>
      <c r="H57" s="664"/>
      <c r="I57" s="664"/>
      <c r="J57" s="664"/>
      <c r="K57" s="664"/>
      <c r="L57" s="664">
        <f>SUM(L56/L55)</f>
        <v>800</v>
      </c>
      <c r="M57" s="664"/>
      <c r="N57" s="665"/>
      <c r="O57" s="666"/>
      <c r="P57" s="666"/>
      <c r="Q57" s="666"/>
      <c r="R57" s="666" t="e">
        <f aca="true" t="shared" si="19" ref="R57:AA57">SUM(R56/R55)</f>
        <v>#DIV/0!</v>
      </c>
      <c r="S57" s="665" t="e">
        <f t="shared" si="19"/>
        <v>#DIV/0!</v>
      </c>
      <c r="T57" s="665">
        <f t="shared" si="19"/>
        <v>993.9655172413793</v>
      </c>
      <c r="U57" s="665">
        <f t="shared" si="19"/>
        <v>894.3781942078364</v>
      </c>
      <c r="V57" s="665" t="e">
        <f t="shared" si="19"/>
        <v>#DIV/0!</v>
      </c>
      <c r="W57" s="665">
        <f t="shared" si="19"/>
        <v>7897.321428571429</v>
      </c>
      <c r="X57" s="665">
        <f t="shared" si="19"/>
        <v>1943.9275608375779</v>
      </c>
      <c r="Y57" s="666">
        <f t="shared" si="19"/>
        <v>1689.1333333333334</v>
      </c>
      <c r="Z57" s="675">
        <f t="shared" si="19"/>
        <v>1637.0166666666667</v>
      </c>
      <c r="AA57" s="666">
        <f t="shared" si="19"/>
        <v>1740.408163265306</v>
      </c>
      <c r="AB57" s="665">
        <f>SUM(AB56/AB55)</f>
        <v>1740.408163265306</v>
      </c>
      <c r="AC57" s="666"/>
      <c r="AD57" s="666"/>
      <c r="AE57" s="666"/>
      <c r="AF57" s="666"/>
      <c r="AG57" s="174"/>
      <c r="AH57" s="674">
        <v>0</v>
      </c>
      <c r="AI57" s="674">
        <v>0</v>
      </c>
    </row>
    <row r="58" spans="1:35" ht="15.75" customHeight="1" hidden="1" thickBot="1">
      <c r="A58" s="698"/>
      <c r="B58" s="677" t="s">
        <v>9</v>
      </c>
      <c r="C58" s="699"/>
      <c r="D58" s="699"/>
      <c r="E58" s="700"/>
      <c r="F58" s="699"/>
      <c r="G58" s="700"/>
      <c r="H58" s="699"/>
      <c r="I58" s="700"/>
      <c r="J58" s="700"/>
      <c r="K58" s="700"/>
      <c r="L58" s="701">
        <v>20</v>
      </c>
      <c r="M58" s="701"/>
      <c r="N58" s="702"/>
      <c r="O58" s="703"/>
      <c r="P58" s="703"/>
      <c r="Q58" s="703"/>
      <c r="R58" s="680"/>
      <c r="S58" s="679"/>
      <c r="T58" s="679">
        <v>1</v>
      </c>
      <c r="U58" s="679">
        <v>3</v>
      </c>
      <c r="V58" s="680">
        <v>3</v>
      </c>
      <c r="W58" s="680">
        <v>3</v>
      </c>
      <c r="X58" s="682">
        <v>3</v>
      </c>
      <c r="Y58" s="683">
        <v>3</v>
      </c>
      <c r="Z58" s="684">
        <v>1</v>
      </c>
      <c r="AA58" s="683">
        <v>3</v>
      </c>
      <c r="AB58" s="685">
        <v>3</v>
      </c>
      <c r="AC58" s="685"/>
      <c r="AD58" s="685"/>
      <c r="AE58" s="685"/>
      <c r="AF58" s="685"/>
      <c r="AG58" s="221"/>
      <c r="AH58" s="685">
        <v>0</v>
      </c>
      <c r="AI58" s="685">
        <v>0</v>
      </c>
    </row>
    <row r="59" spans="1:35" ht="15.75" hidden="1">
      <c r="A59" s="662"/>
      <c r="B59" s="663" t="s">
        <v>3</v>
      </c>
      <c r="C59" s="664"/>
      <c r="D59" s="664"/>
      <c r="E59" s="664"/>
      <c r="F59" s="664"/>
      <c r="G59" s="664"/>
      <c r="H59" s="664"/>
      <c r="I59" s="664"/>
      <c r="J59" s="664"/>
      <c r="K59" s="664"/>
      <c r="L59" s="691">
        <v>3</v>
      </c>
      <c r="M59" s="691"/>
      <c r="N59" s="692"/>
      <c r="O59" s="688"/>
      <c r="P59" s="688"/>
      <c r="Q59" s="688"/>
      <c r="R59" s="666"/>
      <c r="S59" s="665"/>
      <c r="T59" s="665">
        <v>35</v>
      </c>
      <c r="U59" s="665">
        <v>94</v>
      </c>
      <c r="V59" s="666">
        <v>200</v>
      </c>
      <c r="W59" s="686">
        <v>300</v>
      </c>
      <c r="X59" s="238"/>
      <c r="Y59" s="174"/>
      <c r="Z59" s="668"/>
      <c r="AA59" s="174"/>
      <c r="AB59" s="669"/>
      <c r="AC59" s="669"/>
      <c r="AD59" s="669"/>
      <c r="AE59" s="669"/>
      <c r="AF59" s="669"/>
      <c r="AG59" s="188"/>
      <c r="AH59" s="704"/>
      <c r="AI59" s="705"/>
    </row>
    <row r="60" spans="1:35" ht="15.75" hidden="1">
      <c r="A60" s="671" t="s">
        <v>39</v>
      </c>
      <c r="B60" s="663" t="s">
        <v>5</v>
      </c>
      <c r="C60" s="693"/>
      <c r="D60" s="693"/>
      <c r="E60" s="694"/>
      <c r="F60" s="693"/>
      <c r="G60" s="694"/>
      <c r="H60" s="693"/>
      <c r="I60" s="694"/>
      <c r="J60" s="694"/>
      <c r="K60" s="694"/>
      <c r="L60" s="695">
        <v>2</v>
      </c>
      <c r="M60" s="695"/>
      <c r="N60" s="696"/>
      <c r="O60" s="697"/>
      <c r="P60" s="697"/>
      <c r="Q60" s="697"/>
      <c r="R60" s="666"/>
      <c r="S60" s="665"/>
      <c r="T60" s="665">
        <v>29</v>
      </c>
      <c r="U60" s="665">
        <v>58.7</v>
      </c>
      <c r="V60" s="667">
        <v>0</v>
      </c>
      <c r="W60" s="666">
        <v>44.8</v>
      </c>
      <c r="X60" s="238"/>
      <c r="Y60" s="174"/>
      <c r="Z60" s="668"/>
      <c r="AA60" s="174"/>
      <c r="AB60" s="669"/>
      <c r="AC60" s="669"/>
      <c r="AD60" s="669"/>
      <c r="AE60" s="669"/>
      <c r="AF60" s="669"/>
      <c r="AG60" s="174"/>
      <c r="AH60" s="706"/>
      <c r="AI60" s="707"/>
    </row>
    <row r="61" spans="1:35" ht="15.75" hidden="1">
      <c r="A61" s="672" t="s">
        <v>152</v>
      </c>
      <c r="B61" s="485" t="s">
        <v>67</v>
      </c>
      <c r="C61" s="693"/>
      <c r="D61" s="693"/>
      <c r="E61" s="694"/>
      <c r="F61" s="693"/>
      <c r="G61" s="694"/>
      <c r="H61" s="693"/>
      <c r="I61" s="694"/>
      <c r="J61" s="694"/>
      <c r="K61" s="694"/>
      <c r="L61" s="695">
        <v>1600</v>
      </c>
      <c r="M61" s="695"/>
      <c r="N61" s="696"/>
      <c r="O61" s="697"/>
      <c r="P61" s="697"/>
      <c r="Q61" s="697"/>
      <c r="R61" s="674"/>
      <c r="S61" s="673"/>
      <c r="T61" s="665">
        <v>28825</v>
      </c>
      <c r="U61" s="665">
        <v>52500</v>
      </c>
      <c r="V61" s="667">
        <v>0</v>
      </c>
      <c r="W61" s="666">
        <v>353800</v>
      </c>
      <c r="X61" s="238"/>
      <c r="Y61" s="174"/>
      <c r="Z61" s="668"/>
      <c r="AA61" s="174"/>
      <c r="AB61" s="669"/>
      <c r="AC61" s="669"/>
      <c r="AD61" s="669"/>
      <c r="AE61" s="669"/>
      <c r="AF61" s="669"/>
      <c r="AG61" s="174"/>
      <c r="AH61" s="706"/>
      <c r="AI61" s="707"/>
    </row>
    <row r="62" spans="1:35" ht="15.75" hidden="1">
      <c r="A62" s="662"/>
      <c r="B62" s="663" t="s">
        <v>63</v>
      </c>
      <c r="C62" s="664"/>
      <c r="D62" s="664"/>
      <c r="E62" s="664"/>
      <c r="F62" s="664"/>
      <c r="G62" s="664"/>
      <c r="H62" s="664"/>
      <c r="I62" s="664"/>
      <c r="J62" s="664"/>
      <c r="K62" s="664"/>
      <c r="L62" s="664">
        <f>SUM(L61/L60)</f>
        <v>800</v>
      </c>
      <c r="M62" s="664"/>
      <c r="N62" s="665"/>
      <c r="O62" s="666"/>
      <c r="P62" s="666"/>
      <c r="Q62" s="666"/>
      <c r="R62" s="666" t="e">
        <f aca="true" t="shared" si="20" ref="R62:W62">SUM(R61/R60)</f>
        <v>#DIV/0!</v>
      </c>
      <c r="S62" s="665" t="e">
        <f t="shared" si="20"/>
        <v>#DIV/0!</v>
      </c>
      <c r="T62" s="665">
        <f t="shared" si="20"/>
        <v>993.9655172413793</v>
      </c>
      <c r="U62" s="665">
        <f t="shared" si="20"/>
        <v>894.3781942078364</v>
      </c>
      <c r="V62" s="665" t="e">
        <f t="shared" si="20"/>
        <v>#DIV/0!</v>
      </c>
      <c r="W62" s="665">
        <f t="shared" si="20"/>
        <v>7897.321428571429</v>
      </c>
      <c r="X62" s="665"/>
      <c r="Y62" s="666"/>
      <c r="Z62" s="675"/>
      <c r="AA62" s="666"/>
      <c r="AB62" s="665"/>
      <c r="AC62" s="666"/>
      <c r="AD62" s="666"/>
      <c r="AE62" s="666"/>
      <c r="AF62" s="666"/>
      <c r="AG62" s="174"/>
      <c r="AH62" s="706"/>
      <c r="AI62" s="707"/>
    </row>
    <row r="63" spans="1:35" ht="16.5" hidden="1" thickBot="1">
      <c r="A63" s="698"/>
      <c r="B63" s="677" t="s">
        <v>9</v>
      </c>
      <c r="C63" s="699"/>
      <c r="D63" s="699"/>
      <c r="E63" s="700"/>
      <c r="F63" s="699"/>
      <c r="G63" s="700"/>
      <c r="H63" s="699"/>
      <c r="I63" s="700"/>
      <c r="J63" s="700"/>
      <c r="K63" s="700"/>
      <c r="L63" s="701">
        <v>20</v>
      </c>
      <c r="M63" s="701"/>
      <c r="N63" s="702"/>
      <c r="O63" s="703"/>
      <c r="P63" s="703"/>
      <c r="Q63" s="703"/>
      <c r="R63" s="680"/>
      <c r="S63" s="679"/>
      <c r="T63" s="679">
        <v>1</v>
      </c>
      <c r="U63" s="679">
        <v>3</v>
      </c>
      <c r="V63" s="680">
        <v>3</v>
      </c>
      <c r="W63" s="680">
        <v>3</v>
      </c>
      <c r="X63" s="682"/>
      <c r="Y63" s="683"/>
      <c r="Z63" s="684"/>
      <c r="AA63" s="683"/>
      <c r="AB63" s="685"/>
      <c r="AC63" s="685"/>
      <c r="AD63" s="685"/>
      <c r="AE63" s="685"/>
      <c r="AF63" s="685"/>
      <c r="AG63" s="221"/>
      <c r="AH63" s="708"/>
      <c r="AI63" s="707"/>
    </row>
    <row r="64" spans="1:35" ht="15.75" hidden="1">
      <c r="A64" s="662"/>
      <c r="B64" s="663" t="s">
        <v>3</v>
      </c>
      <c r="C64" s="664"/>
      <c r="D64" s="664"/>
      <c r="E64" s="664"/>
      <c r="F64" s="664"/>
      <c r="G64" s="664"/>
      <c r="H64" s="664"/>
      <c r="I64" s="664"/>
      <c r="J64" s="664"/>
      <c r="K64" s="664"/>
      <c r="L64" s="691">
        <v>3</v>
      </c>
      <c r="M64" s="691"/>
      <c r="N64" s="692"/>
      <c r="O64" s="688"/>
      <c r="P64" s="688"/>
      <c r="Q64" s="688"/>
      <c r="R64" s="666"/>
      <c r="S64" s="665"/>
      <c r="T64" s="665">
        <v>35</v>
      </c>
      <c r="U64" s="665">
        <v>94</v>
      </c>
      <c r="V64" s="666">
        <v>200</v>
      </c>
      <c r="W64" s="686">
        <v>300</v>
      </c>
      <c r="X64" s="238"/>
      <c r="Y64" s="174"/>
      <c r="Z64" s="668"/>
      <c r="AA64" s="174"/>
      <c r="AB64" s="669"/>
      <c r="AC64" s="669"/>
      <c r="AD64" s="669"/>
      <c r="AE64" s="669"/>
      <c r="AF64" s="669"/>
      <c r="AG64" s="704"/>
      <c r="AH64" s="482"/>
      <c r="AI64" s="704"/>
    </row>
    <row r="65" spans="1:35" ht="15.75" hidden="1">
      <c r="A65" s="671" t="s">
        <v>141</v>
      </c>
      <c r="B65" s="663" t="s">
        <v>5</v>
      </c>
      <c r="C65" s="693"/>
      <c r="D65" s="693"/>
      <c r="E65" s="694"/>
      <c r="F65" s="693"/>
      <c r="G65" s="694"/>
      <c r="H65" s="693"/>
      <c r="I65" s="694"/>
      <c r="J65" s="694"/>
      <c r="K65" s="694"/>
      <c r="L65" s="695">
        <v>2</v>
      </c>
      <c r="M65" s="695"/>
      <c r="N65" s="696"/>
      <c r="O65" s="697"/>
      <c r="P65" s="697"/>
      <c r="Q65" s="697"/>
      <c r="R65" s="666"/>
      <c r="S65" s="665"/>
      <c r="T65" s="665">
        <v>29</v>
      </c>
      <c r="U65" s="665">
        <v>58.7</v>
      </c>
      <c r="V65" s="667">
        <v>0</v>
      </c>
      <c r="W65" s="666">
        <v>44.8</v>
      </c>
      <c r="X65" s="238"/>
      <c r="Y65" s="174"/>
      <c r="Z65" s="668"/>
      <c r="AA65" s="174"/>
      <c r="AB65" s="669"/>
      <c r="AC65" s="669"/>
      <c r="AD65" s="669"/>
      <c r="AE65" s="669"/>
      <c r="AF65" s="669"/>
      <c r="AG65" s="706"/>
      <c r="AH65" s="482"/>
      <c r="AI65" s="706"/>
    </row>
    <row r="66" spans="1:35" ht="15.75" hidden="1">
      <c r="A66" s="672" t="s">
        <v>142</v>
      </c>
      <c r="B66" s="485" t="s">
        <v>67</v>
      </c>
      <c r="C66" s="693"/>
      <c r="D66" s="693"/>
      <c r="E66" s="694"/>
      <c r="F66" s="693"/>
      <c r="G66" s="694"/>
      <c r="H66" s="693"/>
      <c r="I66" s="694"/>
      <c r="J66" s="694"/>
      <c r="K66" s="694"/>
      <c r="L66" s="695">
        <v>1600</v>
      </c>
      <c r="M66" s="695"/>
      <c r="N66" s="696"/>
      <c r="O66" s="697"/>
      <c r="P66" s="697"/>
      <c r="Q66" s="697"/>
      <c r="R66" s="674"/>
      <c r="S66" s="673"/>
      <c r="T66" s="665">
        <v>28825</v>
      </c>
      <c r="U66" s="665">
        <v>52500</v>
      </c>
      <c r="V66" s="667">
        <v>0</v>
      </c>
      <c r="W66" s="666">
        <v>353800</v>
      </c>
      <c r="X66" s="238"/>
      <c r="Y66" s="174"/>
      <c r="Z66" s="668"/>
      <c r="AA66" s="174"/>
      <c r="AB66" s="669"/>
      <c r="AC66" s="669"/>
      <c r="AD66" s="669"/>
      <c r="AE66" s="669"/>
      <c r="AF66" s="669"/>
      <c r="AG66" s="706"/>
      <c r="AH66" s="482"/>
      <c r="AI66" s="706"/>
    </row>
    <row r="67" spans="1:35" ht="15.75" hidden="1">
      <c r="A67" s="662"/>
      <c r="B67" s="663" t="s">
        <v>63</v>
      </c>
      <c r="C67" s="664"/>
      <c r="D67" s="664"/>
      <c r="E67" s="664"/>
      <c r="F67" s="664"/>
      <c r="G67" s="664"/>
      <c r="H67" s="664"/>
      <c r="I67" s="664"/>
      <c r="J67" s="664"/>
      <c r="K67" s="664"/>
      <c r="L67" s="664">
        <f>SUM(L66/L65)</f>
        <v>800</v>
      </c>
      <c r="M67" s="664"/>
      <c r="N67" s="665"/>
      <c r="O67" s="666"/>
      <c r="P67" s="666"/>
      <c r="Q67" s="666"/>
      <c r="R67" s="666" t="e">
        <f aca="true" t="shared" si="21" ref="R67:W67">SUM(R66/R65)</f>
        <v>#DIV/0!</v>
      </c>
      <c r="S67" s="665" t="e">
        <f t="shared" si="21"/>
        <v>#DIV/0!</v>
      </c>
      <c r="T67" s="665">
        <f t="shared" si="21"/>
        <v>993.9655172413793</v>
      </c>
      <c r="U67" s="665">
        <f t="shared" si="21"/>
        <v>894.3781942078364</v>
      </c>
      <c r="V67" s="665" t="e">
        <f t="shared" si="21"/>
        <v>#DIV/0!</v>
      </c>
      <c r="W67" s="665">
        <f t="shared" si="21"/>
        <v>7897.321428571429</v>
      </c>
      <c r="X67" s="665"/>
      <c r="Y67" s="666"/>
      <c r="Z67" s="675"/>
      <c r="AA67" s="666"/>
      <c r="AB67" s="665"/>
      <c r="AC67" s="666"/>
      <c r="AD67" s="666"/>
      <c r="AE67" s="666"/>
      <c r="AF67" s="666"/>
      <c r="AG67" s="706"/>
      <c r="AH67" s="482"/>
      <c r="AI67" s="706"/>
    </row>
    <row r="68" spans="1:35" ht="16.5" hidden="1" thickBot="1">
      <c r="A68" s="698"/>
      <c r="B68" s="677" t="s">
        <v>9</v>
      </c>
      <c r="C68" s="699"/>
      <c r="D68" s="699"/>
      <c r="E68" s="700"/>
      <c r="F68" s="699"/>
      <c r="G68" s="700"/>
      <c r="H68" s="699"/>
      <c r="I68" s="700"/>
      <c r="J68" s="700"/>
      <c r="K68" s="700"/>
      <c r="L68" s="701">
        <v>20</v>
      </c>
      <c r="M68" s="701"/>
      <c r="N68" s="702"/>
      <c r="O68" s="703"/>
      <c r="P68" s="703"/>
      <c r="Q68" s="703"/>
      <c r="R68" s="680"/>
      <c r="S68" s="679"/>
      <c r="T68" s="679">
        <v>1</v>
      </c>
      <c r="U68" s="679">
        <v>3</v>
      </c>
      <c r="V68" s="680">
        <v>3</v>
      </c>
      <c r="W68" s="680">
        <v>3</v>
      </c>
      <c r="X68" s="682"/>
      <c r="Y68" s="683"/>
      <c r="Z68" s="684"/>
      <c r="AA68" s="683"/>
      <c r="AB68" s="685"/>
      <c r="AC68" s="685"/>
      <c r="AD68" s="685"/>
      <c r="AE68" s="685"/>
      <c r="AF68" s="685"/>
      <c r="AG68" s="708"/>
      <c r="AH68" s="489"/>
      <c r="AI68" s="708"/>
    </row>
    <row r="69" spans="1:36" ht="15.75">
      <c r="A69" s="709" t="s">
        <v>90</v>
      </c>
      <c r="B69" s="710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</row>
    <row r="70" spans="1:36" ht="15.75">
      <c r="A70" s="908" t="s">
        <v>280</v>
      </c>
      <c r="B70" s="908"/>
      <c r="C70" s="908"/>
      <c r="D70" s="908"/>
      <c r="E70" s="908"/>
      <c r="F70" s="908"/>
      <c r="G70" s="908"/>
      <c r="H70" s="908"/>
      <c r="I70" s="908"/>
      <c r="J70" s="908"/>
      <c r="K70" s="908"/>
      <c r="L70" s="908"/>
      <c r="M70" s="908"/>
      <c r="N70" s="908"/>
      <c r="O70" s="908"/>
      <c r="P70" s="908"/>
      <c r="Q70" s="908"/>
      <c r="R70" s="908"/>
      <c r="S70" s="908"/>
      <c r="T70" s="908"/>
      <c r="U70" s="908"/>
      <c r="V70" s="908"/>
      <c r="W70" s="908"/>
      <c r="X70" s="908"/>
      <c r="Y70" s="908"/>
      <c r="Z70" s="908"/>
      <c r="AA70" s="908"/>
      <c r="AB70" s="908"/>
      <c r="AC70" s="908"/>
      <c r="AD70" s="908"/>
      <c r="AE70" s="908"/>
      <c r="AF70" s="908"/>
      <c r="AG70" s="908"/>
      <c r="AH70" s="908"/>
      <c r="AI70" s="908"/>
      <c r="AJ70" s="289"/>
    </row>
    <row r="71" spans="1:3" ht="15">
      <c r="A71" s="823"/>
      <c r="B71" s="823"/>
      <c r="C71" s="240"/>
    </row>
    <row r="72" spans="1:31" ht="15.75">
      <c r="A72" s="711"/>
      <c r="B72" s="484"/>
      <c r="C72" s="475"/>
      <c r="D72" s="475"/>
      <c r="E72" s="483"/>
      <c r="F72" s="475"/>
      <c r="G72" s="483"/>
      <c r="H72" s="475"/>
      <c r="I72" s="483"/>
      <c r="J72" s="483"/>
      <c r="K72" s="483"/>
      <c r="L72" s="712"/>
      <c r="M72" s="712"/>
      <c r="N72" s="712"/>
      <c r="O72" s="712"/>
      <c r="P72" s="712"/>
      <c r="Q72" s="712"/>
      <c r="R72" s="713"/>
      <c r="S72" s="713"/>
      <c r="T72" s="713"/>
      <c r="U72" s="713"/>
      <c r="V72" s="713"/>
      <c r="W72" s="713"/>
      <c r="X72" s="714"/>
      <c r="Y72" s="714"/>
      <c r="Z72" s="714"/>
      <c r="AA72" s="714"/>
      <c r="AB72" s="714"/>
      <c r="AC72" s="714"/>
      <c r="AD72" s="714"/>
      <c r="AE72" s="714"/>
    </row>
    <row r="73" spans="1:31" ht="15.75">
      <c r="A73" s="711"/>
      <c r="B73" s="484"/>
      <c r="C73" s="475"/>
      <c r="D73" s="475"/>
      <c r="E73" s="483"/>
      <c r="F73" s="475"/>
      <c r="G73" s="483"/>
      <c r="H73" s="475"/>
      <c r="I73" s="483"/>
      <c r="J73" s="483"/>
      <c r="K73" s="483"/>
      <c r="L73" s="712"/>
      <c r="M73" s="712"/>
      <c r="N73" s="712"/>
      <c r="O73" s="712"/>
      <c r="P73" s="712"/>
      <c r="Q73" s="712"/>
      <c r="R73" s="713"/>
      <c r="S73" s="713"/>
      <c r="T73" s="713"/>
      <c r="U73" s="713"/>
      <c r="V73" s="713"/>
      <c r="W73" s="713"/>
      <c r="X73" s="714"/>
      <c r="Y73" s="714"/>
      <c r="Z73" s="714"/>
      <c r="AA73" s="714"/>
      <c r="AB73" s="714"/>
      <c r="AC73" s="714"/>
      <c r="AD73" s="714"/>
      <c r="AE73" s="714"/>
    </row>
    <row r="74" spans="1:31" ht="15.75">
      <c r="A74" s="711"/>
      <c r="B74" s="484"/>
      <c r="C74" s="475"/>
      <c r="D74" s="475"/>
      <c r="E74" s="483"/>
      <c r="F74" s="475"/>
      <c r="G74" s="483"/>
      <c r="H74" s="475"/>
      <c r="I74" s="483"/>
      <c r="J74" s="483"/>
      <c r="K74" s="483"/>
      <c r="L74" s="712"/>
      <c r="M74" s="712"/>
      <c r="N74" s="712"/>
      <c r="O74" s="712"/>
      <c r="P74" s="712"/>
      <c r="Q74" s="712"/>
      <c r="R74" s="713"/>
      <c r="S74" s="713"/>
      <c r="T74" s="713"/>
      <c r="U74" s="713"/>
      <c r="V74" s="713"/>
      <c r="W74" s="713"/>
      <c r="X74" s="714"/>
      <c r="Y74" s="714"/>
      <c r="Z74" s="714"/>
      <c r="AA74" s="714"/>
      <c r="AB74" s="714"/>
      <c r="AC74" s="714"/>
      <c r="AD74" s="714"/>
      <c r="AE74" s="714"/>
    </row>
    <row r="75" spans="1:31" ht="15.75">
      <c r="A75" s="711"/>
      <c r="B75" s="484"/>
      <c r="C75" s="475"/>
      <c r="D75" s="475"/>
      <c r="E75" s="483"/>
      <c r="F75" s="475"/>
      <c r="G75" s="483"/>
      <c r="H75" s="475"/>
      <c r="I75" s="483"/>
      <c r="J75" s="483"/>
      <c r="K75" s="483"/>
      <c r="L75" s="712"/>
      <c r="M75" s="712"/>
      <c r="N75" s="712"/>
      <c r="O75" s="712"/>
      <c r="P75" s="712"/>
      <c r="Q75" s="712"/>
      <c r="R75" s="713"/>
      <c r="S75" s="713"/>
      <c r="T75" s="713"/>
      <c r="U75" s="713"/>
      <c r="V75" s="713"/>
      <c r="W75" s="713"/>
      <c r="X75" s="714"/>
      <c r="Y75" s="714"/>
      <c r="Z75" s="714"/>
      <c r="AA75" s="714"/>
      <c r="AB75" s="714"/>
      <c r="AC75" s="714"/>
      <c r="AD75" s="714"/>
      <c r="AE75" s="714"/>
    </row>
    <row r="76" spans="1:31" ht="15.75">
      <c r="A76" s="711"/>
      <c r="B76" s="484"/>
      <c r="C76" s="475"/>
      <c r="D76" s="475"/>
      <c r="E76" s="483"/>
      <c r="F76" s="475"/>
      <c r="G76" s="483"/>
      <c r="H76" s="475"/>
      <c r="I76" s="483"/>
      <c r="J76" s="483"/>
      <c r="K76" s="483"/>
      <c r="L76" s="712"/>
      <c r="M76" s="712"/>
      <c r="N76" s="712"/>
      <c r="O76" s="712"/>
      <c r="P76" s="712"/>
      <c r="Q76" s="712"/>
      <c r="R76" s="713"/>
      <c r="S76" s="713"/>
      <c r="T76" s="713"/>
      <c r="U76" s="713"/>
      <c r="V76" s="713"/>
      <c r="W76" s="713"/>
      <c r="X76" s="714"/>
      <c r="Y76" s="714"/>
      <c r="Z76" s="714"/>
      <c r="AA76" s="714"/>
      <c r="AB76" s="714"/>
      <c r="AC76" s="714"/>
      <c r="AD76" s="714"/>
      <c r="AE76" s="714"/>
    </row>
    <row r="82" ht="15" hidden="1"/>
    <row r="83" spans="2:24" ht="19.5" customHeight="1" hidden="1" thickBot="1">
      <c r="B83" s="715" t="s">
        <v>2</v>
      </c>
      <c r="C83" s="715" t="s">
        <v>113</v>
      </c>
      <c r="D83" s="716" t="s">
        <v>114</v>
      </c>
      <c r="E83" s="716" t="s">
        <v>115</v>
      </c>
      <c r="F83" s="716" t="s">
        <v>29</v>
      </c>
      <c r="G83" s="716" t="s">
        <v>30</v>
      </c>
      <c r="H83" s="716" t="s">
        <v>31</v>
      </c>
      <c r="I83" s="716" t="s">
        <v>32</v>
      </c>
      <c r="J83" s="716" t="s">
        <v>33</v>
      </c>
      <c r="K83" s="716" t="s">
        <v>71</v>
      </c>
      <c r="L83" s="716" t="s">
        <v>72</v>
      </c>
      <c r="M83" s="716" t="s">
        <v>73</v>
      </c>
      <c r="N83" s="716" t="s">
        <v>74</v>
      </c>
      <c r="O83" s="716" t="s">
        <v>75</v>
      </c>
      <c r="P83" s="716" t="s">
        <v>76</v>
      </c>
      <c r="Q83" s="716" t="s">
        <v>55</v>
      </c>
      <c r="R83" s="716" t="s">
        <v>56</v>
      </c>
      <c r="S83" s="716" t="s">
        <v>57</v>
      </c>
      <c r="T83" s="716" t="s">
        <v>103</v>
      </c>
      <c r="U83" s="716" t="s">
        <v>104</v>
      </c>
      <c r="V83" s="716" t="s">
        <v>116</v>
      </c>
      <c r="W83" s="119" t="s">
        <v>124</v>
      </c>
      <c r="X83" s="119" t="s">
        <v>121</v>
      </c>
    </row>
    <row r="84" spans="2:24" ht="15" hidden="1">
      <c r="B84" s="124" t="s">
        <v>3</v>
      </c>
      <c r="C84" s="120">
        <v>551.5</v>
      </c>
      <c r="D84" s="120">
        <v>505</v>
      </c>
      <c r="E84" s="120">
        <v>395</v>
      </c>
      <c r="F84" s="120">
        <v>392</v>
      </c>
      <c r="G84" s="120">
        <v>401</v>
      </c>
      <c r="H84" s="120">
        <v>445</v>
      </c>
      <c r="I84" s="120">
        <v>480.84</v>
      </c>
      <c r="J84" s="120">
        <v>454.8</v>
      </c>
      <c r="K84" s="120">
        <v>465.79</v>
      </c>
      <c r="L84" s="120">
        <v>557.44</v>
      </c>
      <c r="M84" s="120">
        <v>759.2</v>
      </c>
      <c r="N84" s="120">
        <v>645</v>
      </c>
      <c r="O84" s="120">
        <v>736</v>
      </c>
      <c r="P84" s="120">
        <v>711.75</v>
      </c>
      <c r="Q84" s="120">
        <v>687.6</v>
      </c>
      <c r="R84" s="120">
        <v>795.72</v>
      </c>
      <c r="S84" s="120">
        <v>847</v>
      </c>
      <c r="T84" s="121">
        <v>1174.02</v>
      </c>
      <c r="U84" s="121">
        <v>1411.12</v>
      </c>
      <c r="V84" s="121">
        <v>1770.53</v>
      </c>
      <c r="W84" s="121">
        <v>2399.57</v>
      </c>
      <c r="X84" s="122">
        <v>3332.85</v>
      </c>
    </row>
    <row r="85" spans="2:24" ht="15" hidden="1">
      <c r="B85" s="124" t="s">
        <v>5</v>
      </c>
      <c r="C85" s="120">
        <v>330.9</v>
      </c>
      <c r="D85" s="120">
        <v>303</v>
      </c>
      <c r="E85" s="120">
        <v>237</v>
      </c>
      <c r="F85" s="120">
        <v>240</v>
      </c>
      <c r="G85" s="120">
        <v>215</v>
      </c>
      <c r="H85" s="120">
        <v>337</v>
      </c>
      <c r="I85" s="120">
        <v>353.32</v>
      </c>
      <c r="J85" s="120">
        <v>272.69</v>
      </c>
      <c r="K85" s="120">
        <v>279.36</v>
      </c>
      <c r="L85" s="120">
        <v>285.54</v>
      </c>
      <c r="M85" s="120">
        <v>455.12</v>
      </c>
      <c r="N85" s="120">
        <v>387</v>
      </c>
      <c r="O85" s="120">
        <v>492.5</v>
      </c>
      <c r="P85" s="120">
        <v>421.05</v>
      </c>
      <c r="Q85" s="120">
        <v>412.8</v>
      </c>
      <c r="R85" s="120">
        <v>478.62</v>
      </c>
      <c r="S85" s="120">
        <v>473.4</v>
      </c>
      <c r="T85" s="121">
        <v>734.27</v>
      </c>
      <c r="U85" s="121">
        <v>980.94</v>
      </c>
      <c r="V85" s="121">
        <v>1065.53</v>
      </c>
      <c r="W85" s="121">
        <v>489.2</v>
      </c>
      <c r="X85" s="122">
        <v>1578.9</v>
      </c>
    </row>
    <row r="86" spans="2:24" ht="15" hidden="1">
      <c r="B86" s="124" t="s">
        <v>7</v>
      </c>
      <c r="C86" s="120">
        <v>328620</v>
      </c>
      <c r="D86" s="120">
        <v>300000</v>
      </c>
      <c r="E86" s="120">
        <v>233400</v>
      </c>
      <c r="F86" s="120">
        <v>275900</v>
      </c>
      <c r="G86" s="120">
        <v>208730</v>
      </c>
      <c r="H86" s="120">
        <v>339400</v>
      </c>
      <c r="I86" s="120">
        <v>395887</v>
      </c>
      <c r="J86" s="120">
        <v>343998</v>
      </c>
      <c r="K86" s="120">
        <v>351615</v>
      </c>
      <c r="L86" s="120">
        <v>323060</v>
      </c>
      <c r="M86" s="120">
        <v>499004</v>
      </c>
      <c r="N86" s="120">
        <v>470460</v>
      </c>
      <c r="O86" s="120">
        <v>647175</v>
      </c>
      <c r="P86" s="120">
        <v>488820</v>
      </c>
      <c r="Q86" s="120">
        <v>522412</v>
      </c>
      <c r="R86" s="120">
        <v>653975</v>
      </c>
      <c r="S86" s="120">
        <v>806660</v>
      </c>
      <c r="T86" s="121">
        <v>1005869</v>
      </c>
      <c r="U86" s="121">
        <v>1098010</v>
      </c>
      <c r="V86" s="121">
        <v>1465297</v>
      </c>
      <c r="W86" s="121">
        <v>1141271</v>
      </c>
      <c r="X86" s="122">
        <v>1936705.35</v>
      </c>
    </row>
    <row r="87" spans="2:24" ht="15" hidden="1">
      <c r="B87" s="124" t="s">
        <v>8</v>
      </c>
      <c r="C87" s="120">
        <v>993.1097008159566</v>
      </c>
      <c r="D87" s="120">
        <v>990.0990099009902</v>
      </c>
      <c r="E87" s="120">
        <v>984.8101265822785</v>
      </c>
      <c r="F87" s="120">
        <v>1149.5833333333333</v>
      </c>
      <c r="G87" s="120">
        <v>970.8372093023256</v>
      </c>
      <c r="H87" s="120">
        <v>1007.1216617210682</v>
      </c>
      <c r="I87" s="120">
        <v>1120.477187818408</v>
      </c>
      <c r="J87" s="120">
        <v>1261.498404781987</v>
      </c>
      <c r="K87" s="120">
        <v>1258.6447594501717</v>
      </c>
      <c r="L87" s="120">
        <v>1131.4001540939973</v>
      </c>
      <c r="M87" s="120">
        <v>1096.4229214273157</v>
      </c>
      <c r="N87" s="120">
        <v>1215.6589147286822</v>
      </c>
      <c r="O87" s="120">
        <v>1314.0609137055837</v>
      </c>
      <c r="P87" s="120">
        <v>1160.9547559672249</v>
      </c>
      <c r="Q87" s="120">
        <v>1265.5329457364342</v>
      </c>
      <c r="R87" s="120">
        <v>1366.3762483807614</v>
      </c>
      <c r="S87" s="120">
        <v>1703.97127165188</v>
      </c>
      <c r="T87" s="121">
        <v>1369.8898225448404</v>
      </c>
      <c r="U87" s="121">
        <v>1119.3447101759537</v>
      </c>
      <c r="V87" s="121">
        <v>1375.1813651422297</v>
      </c>
      <c r="W87" s="121">
        <v>2332.9333605887164</v>
      </c>
      <c r="X87" s="122">
        <v>1226.6168535056051</v>
      </c>
    </row>
    <row r="88" spans="2:24" ht="15" hidden="1">
      <c r="B88" s="124" t="s">
        <v>9</v>
      </c>
      <c r="C88" s="120">
        <v>448</v>
      </c>
      <c r="D88" s="120">
        <v>345</v>
      </c>
      <c r="E88" s="120">
        <v>325</v>
      </c>
      <c r="F88" s="120">
        <v>265</v>
      </c>
      <c r="G88" s="120">
        <v>312</v>
      </c>
      <c r="H88" s="120">
        <v>324</v>
      </c>
      <c r="I88" s="120">
        <v>282</v>
      </c>
      <c r="J88" s="120">
        <v>268</v>
      </c>
      <c r="K88" s="120">
        <v>294</v>
      </c>
      <c r="L88" s="120">
        <v>242</v>
      </c>
      <c r="M88" s="120">
        <v>246</v>
      </c>
      <c r="N88" s="120">
        <v>263</v>
      </c>
      <c r="O88" s="120">
        <v>181</v>
      </c>
      <c r="P88" s="120">
        <v>198</v>
      </c>
      <c r="Q88" s="120">
        <v>166</v>
      </c>
      <c r="R88" s="120">
        <v>123</v>
      </c>
      <c r="S88" s="120">
        <v>164</v>
      </c>
      <c r="T88" s="121">
        <v>138</v>
      </c>
      <c r="U88" s="121">
        <v>130</v>
      </c>
      <c r="V88" s="121">
        <v>202</v>
      </c>
      <c r="W88" s="121">
        <v>145</v>
      </c>
      <c r="X88" s="122">
        <v>192</v>
      </c>
    </row>
  </sheetData>
  <sheetProtection/>
  <mergeCells count="12">
    <mergeCell ref="A9:A13"/>
    <mergeCell ref="A14:A18"/>
    <mergeCell ref="A24:A28"/>
    <mergeCell ref="A29:A33"/>
    <mergeCell ref="A34:A38"/>
    <mergeCell ref="A39:A43"/>
    <mergeCell ref="A71:B71"/>
    <mergeCell ref="A4:AG4"/>
    <mergeCell ref="A5:AI5"/>
    <mergeCell ref="A6:AI6"/>
    <mergeCell ref="A7:AI7"/>
    <mergeCell ref="A70:AI70"/>
  </mergeCells>
  <conditionalFormatting sqref="W29:W33 W19:W23 W44:W48 Q14:U58 V14:V24 V25:W27 W40:W42 V28:V49 V50:W52 V53:V58 U37:AA37 U17:AA17 U27:AA27 V32:AA32 U47:AA47 U52:AA52 U57:AA57 U22:AA22">
    <cfRule type="expression" priority="12" dxfId="1" stopIfTrue="1">
      <formula>ISERROR(Q14)</formula>
    </cfRule>
  </conditionalFormatting>
  <conditionalFormatting sqref="Z42:AA42">
    <cfRule type="expression" priority="11" dxfId="1" stopIfTrue="1">
      <formula>ISERROR(Z42)</formula>
    </cfRule>
  </conditionalFormatting>
  <conditionalFormatting sqref="AB37 AB17 AB27 AB32 AB47 AB52 AB57 AB22">
    <cfRule type="expression" priority="10" dxfId="1" stopIfTrue="1">
      <formula>ISERROR(AB17)</formula>
    </cfRule>
  </conditionalFormatting>
  <conditionalFormatting sqref="AB42">
    <cfRule type="expression" priority="9" dxfId="1" stopIfTrue="1">
      <formula>ISERROR(AB42)</formula>
    </cfRule>
  </conditionalFormatting>
  <conditionalFormatting sqref="AB47">
    <cfRule type="expression" priority="8" dxfId="1" stopIfTrue="1">
      <formula>ISERROR(AB47)</formula>
    </cfRule>
  </conditionalFormatting>
  <conditionalFormatting sqref="AB62">
    <cfRule type="expression" priority="3" dxfId="1" stopIfTrue="1">
      <formula>ISERROR(AB62)</formula>
    </cfRule>
  </conditionalFormatting>
  <conditionalFormatting sqref="Q59:V63 W62:AA62 Q72:V76">
    <cfRule type="expression" priority="4" dxfId="1" stopIfTrue="1">
      <formula>ISERROR(Q59)</formula>
    </cfRule>
  </conditionalFormatting>
  <conditionalFormatting sqref="AB67">
    <cfRule type="expression" priority="1" dxfId="1" stopIfTrue="1">
      <formula>ISERROR(AB67)</formula>
    </cfRule>
  </conditionalFormatting>
  <conditionalFormatting sqref="Q64:V68 W67:AA67">
    <cfRule type="expression" priority="2" dxfId="1" stopIfTrue="1">
      <formula>ISERROR(Q64)</formula>
    </cfRule>
  </conditionalFormatting>
  <printOptions horizontalCentered="1" verticalCentered="1"/>
  <pageMargins left="0" right="0" top="0" bottom="0.7874015748031497" header="0" footer="0"/>
  <pageSetup horizontalDpi="600" verticalDpi="600" orientation="portrait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1"/>
  <sheetViews>
    <sheetView zoomScale="82" zoomScaleNormal="82" zoomScalePageLayoutView="0" workbookViewId="0" topLeftCell="A37">
      <selection activeCell="S28" sqref="S28"/>
    </sheetView>
  </sheetViews>
  <sheetFormatPr defaultColWidth="11.421875" defaultRowHeight="12.75"/>
  <cols>
    <col min="1" max="1" width="22.57421875" style="0" customWidth="1"/>
    <col min="2" max="2" width="19.421875" style="0" customWidth="1"/>
    <col min="3" max="3" width="12.7109375" style="0" hidden="1" customWidth="1"/>
    <col min="4" max="4" width="12.8515625" style="0" hidden="1" customWidth="1"/>
    <col min="5" max="6" width="15.8515625" style="0" hidden="1" customWidth="1"/>
    <col min="7" max="8" width="15.57421875" style="0" hidden="1" customWidth="1"/>
    <col min="9" max="9" width="15.57421875" style="0" customWidth="1"/>
    <col min="10" max="10" width="13.421875" style="0" customWidth="1"/>
    <col min="11" max="11" width="12.00390625" style="0" bestFit="1" customWidth="1"/>
    <col min="12" max="12" width="13.00390625" style="0" customWidth="1"/>
    <col min="13" max="13" width="13.28125" style="0" customWidth="1"/>
  </cols>
  <sheetData>
    <row r="1" spans="1:14" ht="29.25" customHeight="1">
      <c r="A1" s="818"/>
      <c r="B1" s="818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14.25" customHeight="1">
      <c r="A2" s="818"/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290"/>
      <c r="M2" s="290"/>
      <c r="N2" s="290"/>
    </row>
    <row r="3" spans="1:14" ht="12.75">
      <c r="A3" s="805" t="s">
        <v>167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290"/>
    </row>
    <row r="4" spans="1:14" ht="12.75">
      <c r="A4" s="805" t="s">
        <v>194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290"/>
    </row>
    <row r="5" spans="1:14" ht="12.75">
      <c r="A5" s="805" t="s">
        <v>288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290"/>
    </row>
    <row r="6" spans="1:14" ht="12.75">
      <c r="A6" s="382" t="s">
        <v>50</v>
      </c>
      <c r="B6" s="382" t="s">
        <v>111</v>
      </c>
      <c r="C6" s="383" t="s">
        <v>135</v>
      </c>
      <c r="D6" s="383" t="s">
        <v>151</v>
      </c>
      <c r="E6" s="383" t="s">
        <v>147</v>
      </c>
      <c r="F6" s="383" t="s">
        <v>157</v>
      </c>
      <c r="G6" s="383" t="s">
        <v>162</v>
      </c>
      <c r="H6" s="383" t="s">
        <v>169</v>
      </c>
      <c r="I6" s="383" t="s">
        <v>305</v>
      </c>
      <c r="J6" s="383" t="s">
        <v>306</v>
      </c>
      <c r="K6" s="384" t="s">
        <v>307</v>
      </c>
      <c r="L6" s="384" t="s">
        <v>261</v>
      </c>
      <c r="M6" s="384" t="s">
        <v>264</v>
      </c>
      <c r="N6" s="290"/>
    </row>
    <row r="7" spans="1:14" ht="12.75">
      <c r="A7" s="806" t="s">
        <v>27</v>
      </c>
      <c r="B7" s="385" t="s">
        <v>3</v>
      </c>
      <c r="C7" s="386">
        <f aca="true" t="shared" si="0" ref="C7:I7">SUM(C12+C17+C22+C27+C32+C37+C42+C47+C52+C57+C62)</f>
        <v>7946.08</v>
      </c>
      <c r="D7" s="386">
        <f t="shared" si="0"/>
        <v>7986.08</v>
      </c>
      <c r="E7" s="386">
        <f t="shared" si="0"/>
        <v>8860</v>
      </c>
      <c r="F7" s="386">
        <f t="shared" si="0"/>
        <v>10949.66</v>
      </c>
      <c r="G7" s="386">
        <f t="shared" si="0"/>
        <v>10358.74</v>
      </c>
      <c r="H7" s="386">
        <f t="shared" si="0"/>
        <v>9046</v>
      </c>
      <c r="I7" s="386">
        <f t="shared" si="0"/>
        <v>10133</v>
      </c>
      <c r="J7" s="386">
        <f aca="true" t="shared" si="1" ref="J7:K9">SUM(J12+J17+J22+J27+J32+J37+J42+J47+J52+J57+J62)</f>
        <v>10688</v>
      </c>
      <c r="K7" s="386">
        <f t="shared" si="1"/>
        <v>10694</v>
      </c>
      <c r="L7" s="386">
        <f aca="true" t="shared" si="2" ref="L7:M9">SUM(L12+L17+L22+L27+L32+L37+L42+L47+L52+L57+L62)</f>
        <v>10402</v>
      </c>
      <c r="M7" s="386">
        <f t="shared" si="2"/>
        <v>11670</v>
      </c>
      <c r="N7" s="290"/>
    </row>
    <row r="8" spans="1:14" ht="12.75">
      <c r="A8" s="806"/>
      <c r="B8" s="387" t="s">
        <v>5</v>
      </c>
      <c r="C8" s="339">
        <f aca="true" t="shared" si="3" ref="C8:I8">SUM(C13+C18+C23+C28+C33+C38+C43+C48+C53+C58+C63)</f>
        <v>7904.34</v>
      </c>
      <c r="D8" s="339">
        <f t="shared" si="3"/>
        <v>7903.8</v>
      </c>
      <c r="E8" s="339">
        <f t="shared" si="3"/>
        <v>7775.320000000001</v>
      </c>
      <c r="F8" s="339">
        <f t="shared" si="3"/>
        <v>10105.18</v>
      </c>
      <c r="G8" s="339">
        <f t="shared" si="3"/>
        <v>9449.66</v>
      </c>
      <c r="H8" s="339">
        <f t="shared" si="3"/>
        <v>8879.07</v>
      </c>
      <c r="I8" s="339">
        <f t="shared" si="3"/>
        <v>10060</v>
      </c>
      <c r="J8" s="339">
        <f t="shared" si="1"/>
        <v>9645</v>
      </c>
      <c r="K8" s="339">
        <f t="shared" si="1"/>
        <v>10502</v>
      </c>
      <c r="L8" s="339">
        <f t="shared" si="2"/>
        <v>10330</v>
      </c>
      <c r="M8" s="339">
        <f t="shared" si="2"/>
        <v>11670</v>
      </c>
      <c r="N8" s="290"/>
    </row>
    <row r="9" spans="1:14" ht="12.75">
      <c r="A9" s="806"/>
      <c r="B9" s="340" t="s">
        <v>67</v>
      </c>
      <c r="C9" s="339">
        <f aca="true" t="shared" si="4" ref="C9:I9">SUM(C14+C19+C24+C29+C34+C39+C44+C49+C54+C59+C64)</f>
        <v>2098637.66</v>
      </c>
      <c r="D9" s="339">
        <f t="shared" si="4"/>
        <v>2098638.5599999996</v>
      </c>
      <c r="E9" s="339">
        <f t="shared" si="4"/>
        <v>2313145.9</v>
      </c>
      <c r="F9" s="339">
        <f t="shared" si="4"/>
        <v>4858819.8</v>
      </c>
      <c r="G9" s="339">
        <f t="shared" si="4"/>
        <v>4370540.399999999</v>
      </c>
      <c r="H9" s="339">
        <f t="shared" si="4"/>
        <v>2660609.25</v>
      </c>
      <c r="I9" s="339">
        <f t="shared" si="4"/>
        <v>3206958</v>
      </c>
      <c r="J9" s="339">
        <f t="shared" si="1"/>
        <v>3447584.25</v>
      </c>
      <c r="K9" s="339">
        <f t="shared" si="1"/>
        <v>3916647</v>
      </c>
      <c r="L9" s="339">
        <f t="shared" si="2"/>
        <v>3951756</v>
      </c>
      <c r="M9" s="339">
        <f>SUM(M14+M19+M24+M29+M34+M39+M44+M49+M54+M59+M64)</f>
        <v>4213010</v>
      </c>
      <c r="N9" s="290"/>
    </row>
    <row r="10" spans="1:14" ht="12.75">
      <c r="A10" s="806"/>
      <c r="B10" s="387" t="s">
        <v>128</v>
      </c>
      <c r="C10" s="573">
        <f aca="true" t="shared" si="5" ref="C10:I10">SUM(C9/C8)</f>
        <v>265.50447728716125</v>
      </c>
      <c r="D10" s="573">
        <f t="shared" si="5"/>
        <v>265.52273083833086</v>
      </c>
      <c r="E10" s="573">
        <f t="shared" si="5"/>
        <v>297.49848237757413</v>
      </c>
      <c r="F10" s="573">
        <f t="shared" si="5"/>
        <v>480.82466616131524</v>
      </c>
      <c r="G10" s="573">
        <f t="shared" si="5"/>
        <v>462.50768810729693</v>
      </c>
      <c r="H10" s="573">
        <f t="shared" si="5"/>
        <v>299.6495409992263</v>
      </c>
      <c r="I10" s="573">
        <f t="shared" si="5"/>
        <v>318.7831013916501</v>
      </c>
      <c r="J10" s="573">
        <f>SUM(J9/J8)</f>
        <v>357.4478227060653</v>
      </c>
      <c r="K10" s="573">
        <f>SUM(K9/K8)</f>
        <v>372.94296324509617</v>
      </c>
      <c r="L10" s="573">
        <f>SUM(L9/L8)</f>
        <v>382.551403678606</v>
      </c>
      <c r="M10" s="573">
        <f>SUM(M9/M8)</f>
        <v>361.0119965724079</v>
      </c>
      <c r="N10" s="290"/>
    </row>
    <row r="11" spans="1:14" ht="12.75">
      <c r="A11" s="806"/>
      <c r="B11" s="387" t="s">
        <v>9</v>
      </c>
      <c r="C11" s="342">
        <f aca="true" t="shared" si="6" ref="C11:I11">SUM(C16+C21+C26+C31+C36+C41+C46+C51+C56+C61+C66)</f>
        <v>3654</v>
      </c>
      <c r="D11" s="342">
        <f t="shared" si="6"/>
        <v>3678</v>
      </c>
      <c r="E11" s="342">
        <f t="shared" si="6"/>
        <v>3758</v>
      </c>
      <c r="F11" s="342">
        <f t="shared" si="6"/>
        <v>3215</v>
      </c>
      <c r="G11" s="342">
        <f t="shared" si="6"/>
        <v>3128</v>
      </c>
      <c r="H11" s="342">
        <f t="shared" si="6"/>
        <v>4964</v>
      </c>
      <c r="I11" s="342">
        <f t="shared" si="6"/>
        <v>4758</v>
      </c>
      <c r="J11" s="342">
        <f>SUM(J16+J21+J26+J31+J36+J41+J46+J51+J56+J61+J66)</f>
        <v>4639</v>
      </c>
      <c r="K11" s="342">
        <f>SUM(K16+K21+K26+K31+K36+K41+K46+K51+K56+K61+K66)</f>
        <v>5482</v>
      </c>
      <c r="L11" s="342">
        <f>SUM(L16+L21+L26+L31+L36+L41+L46+L51+L56+L61+L66)</f>
        <v>4762</v>
      </c>
      <c r="M11" s="342">
        <f>SUM(M16+M21+M26+M31+M36+M41+M46+M51+M56+M61+M66)</f>
        <v>5526</v>
      </c>
      <c r="N11" s="290"/>
    </row>
    <row r="12" spans="1:14" ht="12.75">
      <c r="A12" s="820" t="s">
        <v>6</v>
      </c>
      <c r="B12" s="389" t="s">
        <v>3</v>
      </c>
      <c r="C12" s="347">
        <v>5942.16</v>
      </c>
      <c r="D12" s="347">
        <v>5942.16</v>
      </c>
      <c r="E12" s="512">
        <v>6218</v>
      </c>
      <c r="F12" s="512">
        <v>6001</v>
      </c>
      <c r="G12" s="512">
        <v>6029</v>
      </c>
      <c r="H12" s="512">
        <v>4911</v>
      </c>
      <c r="I12" s="512">
        <v>5838</v>
      </c>
      <c r="J12" s="512">
        <v>6298</v>
      </c>
      <c r="K12" s="347">
        <v>6327</v>
      </c>
      <c r="L12" s="347">
        <v>5532</v>
      </c>
      <c r="M12" s="347">
        <v>5532</v>
      </c>
      <c r="N12" s="290"/>
    </row>
    <row r="13" spans="1:14" ht="12.75">
      <c r="A13" s="820"/>
      <c r="B13" s="389" t="s">
        <v>5</v>
      </c>
      <c r="C13" s="347">
        <v>5942.19</v>
      </c>
      <c r="D13" s="347">
        <v>5942.16</v>
      </c>
      <c r="E13" s="496">
        <v>5508</v>
      </c>
      <c r="F13" s="512">
        <v>5474</v>
      </c>
      <c r="G13" s="512">
        <v>5520</v>
      </c>
      <c r="H13" s="512">
        <v>4911</v>
      </c>
      <c r="I13" s="512">
        <v>5765</v>
      </c>
      <c r="J13" s="512">
        <v>5592</v>
      </c>
      <c r="K13" s="347">
        <v>6327</v>
      </c>
      <c r="L13" s="347">
        <v>5532</v>
      </c>
      <c r="M13" s="347">
        <v>5532</v>
      </c>
      <c r="N13" s="290"/>
    </row>
    <row r="14" spans="1:14" ht="12.75">
      <c r="A14" s="820"/>
      <c r="B14" s="389" t="s">
        <v>67</v>
      </c>
      <c r="C14" s="347">
        <v>1370954.66</v>
      </c>
      <c r="D14" s="347">
        <v>1370954.66</v>
      </c>
      <c r="E14" s="512">
        <v>1511991</v>
      </c>
      <c r="F14" s="512">
        <v>2492823</v>
      </c>
      <c r="G14" s="512">
        <v>2594400</v>
      </c>
      <c r="H14" s="512">
        <v>1466550</v>
      </c>
      <c r="I14" s="512">
        <v>1841550</v>
      </c>
      <c r="J14" s="512">
        <v>2164029</v>
      </c>
      <c r="K14" s="347">
        <v>2389029</v>
      </c>
      <c r="L14" s="347">
        <v>2152751</v>
      </c>
      <c r="M14" s="347">
        <v>2156304</v>
      </c>
      <c r="N14" s="290"/>
    </row>
    <row r="15" spans="1:14" ht="12.75">
      <c r="A15" s="820"/>
      <c r="B15" s="389" t="s">
        <v>63</v>
      </c>
      <c r="C15" s="351">
        <f aca="true" t="shared" si="7" ref="C15:H15">(C14/C13)</f>
        <v>230.71538607819676</v>
      </c>
      <c r="D15" s="351">
        <f t="shared" si="7"/>
        <v>230.71655088385367</v>
      </c>
      <c r="E15" s="351">
        <f t="shared" si="7"/>
        <v>274.50816993464053</v>
      </c>
      <c r="F15" s="351">
        <f t="shared" si="7"/>
        <v>455.393313847278</v>
      </c>
      <c r="G15" s="434">
        <f t="shared" si="7"/>
        <v>470</v>
      </c>
      <c r="H15" s="434">
        <f t="shared" si="7"/>
        <v>298.62553451435554</v>
      </c>
      <c r="I15" s="434">
        <f>(I14/I13)</f>
        <v>319.4362532523851</v>
      </c>
      <c r="J15" s="434">
        <f>(J14/J13)</f>
        <v>386.98658798283265</v>
      </c>
      <c r="K15" s="434">
        <f>(K14/K13)</f>
        <v>377.59269796111903</v>
      </c>
      <c r="L15" s="434">
        <f>(L14/L13)</f>
        <v>389.1451554591468</v>
      </c>
      <c r="M15" s="434">
        <f>(M14/M13)</f>
        <v>389.7874186550976</v>
      </c>
      <c r="N15" s="290"/>
    </row>
    <row r="16" spans="1:14" ht="12.75">
      <c r="A16" s="820"/>
      <c r="B16" s="389" t="s">
        <v>9</v>
      </c>
      <c r="C16" s="349">
        <v>2254</v>
      </c>
      <c r="D16" s="349">
        <v>2254</v>
      </c>
      <c r="E16" s="526">
        <v>2254</v>
      </c>
      <c r="F16" s="526">
        <v>2132</v>
      </c>
      <c r="G16" s="526">
        <v>2142</v>
      </c>
      <c r="H16" s="526">
        <v>2089</v>
      </c>
      <c r="I16" s="526">
        <v>2089</v>
      </c>
      <c r="J16" s="526">
        <v>2122</v>
      </c>
      <c r="K16" s="434">
        <v>2635</v>
      </c>
      <c r="L16" s="434">
        <v>2168</v>
      </c>
      <c r="M16" s="434">
        <v>2078</v>
      </c>
      <c r="N16" s="290"/>
    </row>
    <row r="17" spans="1:14" ht="12.75">
      <c r="A17" s="821" t="s">
        <v>11</v>
      </c>
      <c r="B17" s="390" t="s">
        <v>3</v>
      </c>
      <c r="C17" s="391"/>
      <c r="D17" s="391">
        <v>40</v>
      </c>
      <c r="E17" s="496">
        <v>40</v>
      </c>
      <c r="F17" s="496">
        <v>102.95</v>
      </c>
      <c r="G17" s="510">
        <v>168.3</v>
      </c>
      <c r="H17" s="510">
        <v>195</v>
      </c>
      <c r="I17" s="510">
        <v>192</v>
      </c>
      <c r="J17" s="510">
        <v>8</v>
      </c>
      <c r="K17" s="347">
        <v>12</v>
      </c>
      <c r="L17" s="347">
        <v>12</v>
      </c>
      <c r="M17" s="347">
        <v>12</v>
      </c>
      <c r="N17" s="290"/>
    </row>
    <row r="18" spans="1:14" ht="12.75">
      <c r="A18" s="821"/>
      <c r="B18" s="390" t="s">
        <v>5</v>
      </c>
      <c r="C18" s="391"/>
      <c r="D18" s="391"/>
      <c r="E18" s="496">
        <v>34</v>
      </c>
      <c r="F18" s="496">
        <v>7.25</v>
      </c>
      <c r="G18" s="510">
        <v>120.9</v>
      </c>
      <c r="H18" s="510">
        <v>195</v>
      </c>
      <c r="I18" s="510">
        <v>192</v>
      </c>
      <c r="J18" s="510">
        <v>8</v>
      </c>
      <c r="K18" s="347">
        <v>12</v>
      </c>
      <c r="L18" s="347">
        <v>12</v>
      </c>
      <c r="M18" s="347">
        <v>12</v>
      </c>
      <c r="N18" s="290"/>
    </row>
    <row r="19" spans="1:14" ht="12.75">
      <c r="A19" s="821"/>
      <c r="B19" s="390" t="s">
        <v>67</v>
      </c>
      <c r="C19" s="391"/>
      <c r="D19" s="391"/>
      <c r="E19" s="512">
        <v>13600</v>
      </c>
      <c r="F19" s="512">
        <v>2770</v>
      </c>
      <c r="G19" s="512">
        <v>51382.5</v>
      </c>
      <c r="H19" s="512">
        <v>53537.25</v>
      </c>
      <c r="I19" s="512">
        <v>57720</v>
      </c>
      <c r="J19" s="512">
        <v>1800</v>
      </c>
      <c r="K19" s="347">
        <v>3765</v>
      </c>
      <c r="L19" s="347">
        <v>3953</v>
      </c>
      <c r="M19" s="347">
        <v>3960</v>
      </c>
      <c r="N19" s="290"/>
    </row>
    <row r="20" spans="1:14" ht="12.75">
      <c r="A20" s="821"/>
      <c r="B20" s="389" t="s">
        <v>128</v>
      </c>
      <c r="C20" s="391"/>
      <c r="D20" s="391"/>
      <c r="E20" s="391">
        <f aca="true" t="shared" si="8" ref="E20:K20">SUM(E19/E18)</f>
        <v>400</v>
      </c>
      <c r="F20" s="391">
        <f t="shared" si="8"/>
        <v>382.0689655172414</v>
      </c>
      <c r="G20" s="391">
        <f t="shared" si="8"/>
        <v>425</v>
      </c>
      <c r="H20" s="391">
        <f t="shared" si="8"/>
        <v>274.55</v>
      </c>
      <c r="I20" s="391">
        <f t="shared" si="8"/>
        <v>300.625</v>
      </c>
      <c r="J20" s="391">
        <f t="shared" si="8"/>
        <v>225</v>
      </c>
      <c r="K20" s="391">
        <f t="shared" si="8"/>
        <v>313.75</v>
      </c>
      <c r="L20" s="391">
        <f>SUM(L19/L18)</f>
        <v>329.4166666666667</v>
      </c>
      <c r="M20" s="391">
        <f>SUM(M19/M18)</f>
        <v>330</v>
      </c>
      <c r="N20" s="290"/>
    </row>
    <row r="21" spans="1:14" ht="12.75">
      <c r="A21" s="821"/>
      <c r="B21" s="389" t="s">
        <v>9</v>
      </c>
      <c r="C21" s="347"/>
      <c r="D21" s="349">
        <v>24</v>
      </c>
      <c r="E21" s="526">
        <v>24</v>
      </c>
      <c r="F21" s="526">
        <v>54</v>
      </c>
      <c r="G21" s="526">
        <v>34</v>
      </c>
      <c r="H21" s="526">
        <v>64</v>
      </c>
      <c r="I21" s="526">
        <v>60</v>
      </c>
      <c r="J21" s="526">
        <v>45</v>
      </c>
      <c r="K21" s="354">
        <v>18</v>
      </c>
      <c r="L21" s="354">
        <v>17</v>
      </c>
      <c r="M21" s="354">
        <v>20</v>
      </c>
      <c r="N21" s="290"/>
    </row>
    <row r="22" spans="1:14" ht="12.75">
      <c r="A22" s="820" t="s">
        <v>13</v>
      </c>
      <c r="B22" s="390" t="s">
        <v>3</v>
      </c>
      <c r="C22" s="391">
        <v>9.96</v>
      </c>
      <c r="D22" s="391">
        <v>9.96</v>
      </c>
      <c r="E22" s="496">
        <v>19</v>
      </c>
      <c r="F22" s="496">
        <v>33.89</v>
      </c>
      <c r="G22" s="496">
        <v>30.53</v>
      </c>
      <c r="H22" s="510">
        <v>21</v>
      </c>
      <c r="I22" s="510">
        <v>29</v>
      </c>
      <c r="J22" s="510">
        <v>9</v>
      </c>
      <c r="K22" s="347">
        <v>6</v>
      </c>
      <c r="L22" s="347">
        <v>4</v>
      </c>
      <c r="M22" s="347">
        <v>6</v>
      </c>
      <c r="N22" s="290"/>
    </row>
    <row r="23" spans="1:14" ht="12.75">
      <c r="A23" s="820"/>
      <c r="B23" s="390" t="s">
        <v>5</v>
      </c>
      <c r="C23" s="347">
        <v>3.55</v>
      </c>
      <c r="D23" s="347">
        <v>3.55</v>
      </c>
      <c r="E23" s="496">
        <v>21.43</v>
      </c>
      <c r="F23" s="496">
        <v>6.11</v>
      </c>
      <c r="G23" s="496">
        <v>40.53</v>
      </c>
      <c r="H23" s="510">
        <v>21</v>
      </c>
      <c r="I23" s="510">
        <v>29</v>
      </c>
      <c r="J23" s="510">
        <v>9</v>
      </c>
      <c r="K23" s="347">
        <v>6</v>
      </c>
      <c r="L23" s="347">
        <v>4</v>
      </c>
      <c r="M23" s="347">
        <v>6</v>
      </c>
      <c r="N23" s="290"/>
    </row>
    <row r="24" spans="1:14" ht="12.75">
      <c r="A24" s="820"/>
      <c r="B24" s="390" t="s">
        <v>67</v>
      </c>
      <c r="C24" s="347">
        <v>1484</v>
      </c>
      <c r="D24" s="347">
        <v>1484.9</v>
      </c>
      <c r="E24" s="512">
        <v>1484.9</v>
      </c>
      <c r="F24" s="512">
        <v>2153</v>
      </c>
      <c r="G24" s="512">
        <v>14590.8</v>
      </c>
      <c r="H24" s="512">
        <v>5772.75</v>
      </c>
      <c r="I24" s="512">
        <v>7684</v>
      </c>
      <c r="J24" s="512">
        <v>2700</v>
      </c>
      <c r="K24" s="347">
        <v>2175</v>
      </c>
      <c r="L24" s="347">
        <v>1284</v>
      </c>
      <c r="M24" s="347">
        <v>1944</v>
      </c>
      <c r="N24" s="290"/>
    </row>
    <row r="25" spans="1:14" ht="12.75">
      <c r="A25" s="820"/>
      <c r="B25" s="389" t="s">
        <v>128</v>
      </c>
      <c r="C25" s="391">
        <f aca="true" t="shared" si="9" ref="C25:H25">SUM(C24/C23)</f>
        <v>418.02816901408454</v>
      </c>
      <c r="D25" s="391">
        <f t="shared" si="9"/>
        <v>418.2816901408451</v>
      </c>
      <c r="E25" s="391">
        <f t="shared" si="9"/>
        <v>69.29071395240318</v>
      </c>
      <c r="F25" s="391">
        <f t="shared" si="9"/>
        <v>352.37315875613746</v>
      </c>
      <c r="G25" s="391">
        <f t="shared" si="9"/>
        <v>360</v>
      </c>
      <c r="H25" s="391">
        <f t="shared" si="9"/>
        <v>274.89285714285717</v>
      </c>
      <c r="I25" s="391">
        <f>SUM(I24/I23)</f>
        <v>264.9655172413793</v>
      </c>
      <c r="J25" s="391">
        <f>SUM(J24/J23)</f>
        <v>300</v>
      </c>
      <c r="K25" s="391">
        <f>SUM(K24/K23)</f>
        <v>362.5</v>
      </c>
      <c r="L25" s="391">
        <f>SUM(L24/L23)</f>
        <v>321</v>
      </c>
      <c r="M25" s="391">
        <f>SUM(M24/M23)</f>
        <v>324</v>
      </c>
      <c r="N25" s="290"/>
    </row>
    <row r="26" spans="1:14" ht="12.75">
      <c r="A26" s="820"/>
      <c r="B26" s="389" t="s">
        <v>9</v>
      </c>
      <c r="C26" s="349">
        <v>44</v>
      </c>
      <c r="D26" s="349">
        <v>44</v>
      </c>
      <c r="E26" s="526">
        <v>44</v>
      </c>
      <c r="F26" s="526">
        <v>33</v>
      </c>
      <c r="G26" s="526">
        <v>31</v>
      </c>
      <c r="H26" s="526">
        <v>85</v>
      </c>
      <c r="I26" s="526">
        <v>45</v>
      </c>
      <c r="J26" s="526">
        <v>42</v>
      </c>
      <c r="K26" s="354">
        <v>25</v>
      </c>
      <c r="L26" s="354">
        <v>19</v>
      </c>
      <c r="M26" s="354">
        <v>24</v>
      </c>
      <c r="N26" s="290"/>
    </row>
    <row r="27" spans="1:14" ht="12.75">
      <c r="A27" s="820" t="s">
        <v>15</v>
      </c>
      <c r="B27" s="390" t="s">
        <v>3</v>
      </c>
      <c r="C27" s="391">
        <v>12.89</v>
      </c>
      <c r="D27" s="391">
        <v>12.89</v>
      </c>
      <c r="E27" s="496">
        <v>13</v>
      </c>
      <c r="F27" s="496">
        <v>12.46</v>
      </c>
      <c r="G27" s="496">
        <v>19.85</v>
      </c>
      <c r="H27" s="510">
        <v>16</v>
      </c>
      <c r="I27" s="510">
        <v>21</v>
      </c>
      <c r="J27" s="510">
        <v>46</v>
      </c>
      <c r="K27" s="347">
        <v>53</v>
      </c>
      <c r="L27" s="347">
        <v>98</v>
      </c>
      <c r="M27" s="347">
        <v>79</v>
      </c>
      <c r="N27" s="290"/>
    </row>
    <row r="28" spans="1:14" ht="12.75">
      <c r="A28" s="820"/>
      <c r="B28" s="390" t="s">
        <v>5</v>
      </c>
      <c r="C28" s="347">
        <v>11.89</v>
      </c>
      <c r="D28" s="347">
        <v>11.89</v>
      </c>
      <c r="E28" s="496">
        <v>11.89</v>
      </c>
      <c r="F28" s="496">
        <v>6.29</v>
      </c>
      <c r="G28" s="496">
        <v>15.85</v>
      </c>
      <c r="H28" s="510">
        <v>16</v>
      </c>
      <c r="I28" s="510">
        <v>21</v>
      </c>
      <c r="J28" s="510">
        <v>46</v>
      </c>
      <c r="K28" s="347">
        <v>53</v>
      </c>
      <c r="L28" s="347">
        <v>98</v>
      </c>
      <c r="M28" s="347">
        <v>79</v>
      </c>
      <c r="N28" s="290"/>
    </row>
    <row r="29" spans="1:14" ht="12.75">
      <c r="A29" s="820"/>
      <c r="B29" s="390" t="s">
        <v>127</v>
      </c>
      <c r="C29" s="347">
        <v>1009</v>
      </c>
      <c r="D29" s="347">
        <v>1009</v>
      </c>
      <c r="E29" s="512">
        <v>1009</v>
      </c>
      <c r="F29" s="512">
        <v>2625</v>
      </c>
      <c r="G29" s="512">
        <v>4675.75</v>
      </c>
      <c r="H29" s="512">
        <v>4257</v>
      </c>
      <c r="I29" s="512">
        <v>5904</v>
      </c>
      <c r="J29" s="512">
        <v>13282.5</v>
      </c>
      <c r="K29" s="347">
        <v>18345</v>
      </c>
      <c r="L29" s="347">
        <v>37118</v>
      </c>
      <c r="M29" s="347">
        <v>30443</v>
      </c>
      <c r="N29" s="290"/>
    </row>
    <row r="30" spans="1:14" ht="12.75">
      <c r="A30" s="820"/>
      <c r="B30" s="389" t="s">
        <v>63</v>
      </c>
      <c r="C30" s="347">
        <f aca="true" t="shared" si="10" ref="C30:H30">SUM(C29/C28)</f>
        <v>84.86122792262405</v>
      </c>
      <c r="D30" s="347">
        <f t="shared" si="10"/>
        <v>84.86122792262405</v>
      </c>
      <c r="E30" s="347">
        <f t="shared" si="10"/>
        <v>84.86122792262405</v>
      </c>
      <c r="F30" s="347">
        <f t="shared" si="10"/>
        <v>417.329093799682</v>
      </c>
      <c r="G30" s="347">
        <f t="shared" si="10"/>
        <v>295</v>
      </c>
      <c r="H30" s="347">
        <f t="shared" si="10"/>
        <v>266.0625</v>
      </c>
      <c r="I30" s="347">
        <f>SUM(I29/I28)</f>
        <v>281.14285714285717</v>
      </c>
      <c r="J30" s="347">
        <f>SUM(J29/J28)</f>
        <v>288.75</v>
      </c>
      <c r="K30" s="347">
        <f>SUM(K29/K28)</f>
        <v>346.1320754716981</v>
      </c>
      <c r="L30" s="347">
        <f>SUM(L29/L28)</f>
        <v>378.7551020408163</v>
      </c>
      <c r="M30" s="347">
        <f>SUM(M29/M28)</f>
        <v>385.3544303797468</v>
      </c>
      <c r="N30" s="290"/>
    </row>
    <row r="31" spans="1:14" ht="12.75">
      <c r="A31" s="820"/>
      <c r="B31" s="389" t="s">
        <v>9</v>
      </c>
      <c r="C31" s="349">
        <v>22</v>
      </c>
      <c r="D31" s="349">
        <v>22</v>
      </c>
      <c r="E31" s="526">
        <v>22</v>
      </c>
      <c r="F31" s="526">
        <v>37</v>
      </c>
      <c r="G31" s="526">
        <v>53</v>
      </c>
      <c r="H31" s="526">
        <v>159</v>
      </c>
      <c r="I31" s="526">
        <v>72</v>
      </c>
      <c r="J31" s="526">
        <v>75</v>
      </c>
      <c r="K31" s="354">
        <v>150</v>
      </c>
      <c r="L31" s="354">
        <v>94</v>
      </c>
      <c r="M31" s="354">
        <v>155</v>
      </c>
      <c r="N31" s="290"/>
    </row>
    <row r="32" spans="1:14" ht="12.75">
      <c r="A32" s="820" t="s">
        <v>170</v>
      </c>
      <c r="B32" s="393" t="s">
        <v>3</v>
      </c>
      <c r="C32" s="391">
        <v>33.45</v>
      </c>
      <c r="D32" s="391">
        <v>33.45</v>
      </c>
      <c r="E32" s="496">
        <v>23</v>
      </c>
      <c r="F32" s="496">
        <v>22.56</v>
      </c>
      <c r="G32" s="496">
        <v>21.78</v>
      </c>
      <c r="H32" s="510">
        <v>25</v>
      </c>
      <c r="I32" s="510">
        <v>26</v>
      </c>
      <c r="J32" s="510">
        <v>33</v>
      </c>
      <c r="K32" s="347">
        <v>26</v>
      </c>
      <c r="L32" s="347">
        <v>30</v>
      </c>
      <c r="M32" s="347">
        <v>18</v>
      </c>
      <c r="N32" s="290"/>
    </row>
    <row r="33" spans="1:14" ht="12.75">
      <c r="A33" s="820"/>
      <c r="B33" s="394" t="s">
        <v>5</v>
      </c>
      <c r="C33" s="347">
        <v>33.45</v>
      </c>
      <c r="D33" s="347">
        <v>33.45</v>
      </c>
      <c r="E33" s="496">
        <v>23</v>
      </c>
      <c r="F33" s="496">
        <v>22.56</v>
      </c>
      <c r="G33" s="496">
        <v>21.78</v>
      </c>
      <c r="H33" s="510">
        <v>22</v>
      </c>
      <c r="I33" s="510">
        <v>26</v>
      </c>
      <c r="J33" s="510">
        <v>33</v>
      </c>
      <c r="K33" s="347">
        <v>26</v>
      </c>
      <c r="L33" s="347">
        <v>30</v>
      </c>
      <c r="M33" s="347">
        <v>18</v>
      </c>
      <c r="N33" s="290"/>
    </row>
    <row r="34" spans="1:14" ht="12.75">
      <c r="A34" s="820"/>
      <c r="B34" s="389" t="s">
        <v>67</v>
      </c>
      <c r="C34" s="347">
        <v>13263</v>
      </c>
      <c r="D34" s="347">
        <v>13263</v>
      </c>
      <c r="E34" s="496">
        <v>11200</v>
      </c>
      <c r="F34" s="496">
        <v>7219</v>
      </c>
      <c r="G34" s="496">
        <v>7840.8</v>
      </c>
      <c r="H34" s="347">
        <v>7193.25</v>
      </c>
      <c r="I34" s="496">
        <v>7193</v>
      </c>
      <c r="J34" s="347">
        <v>7758.75</v>
      </c>
      <c r="K34" s="347">
        <v>8434</v>
      </c>
      <c r="L34" s="347">
        <v>10104</v>
      </c>
      <c r="M34" s="347">
        <v>6715</v>
      </c>
      <c r="N34" s="290"/>
    </row>
    <row r="35" spans="1:14" ht="12.75">
      <c r="A35" s="820"/>
      <c r="B35" s="389" t="s">
        <v>63</v>
      </c>
      <c r="C35" s="347">
        <f aca="true" t="shared" si="11" ref="C35:H35">SUM(C34/C33)</f>
        <v>396.50224215246635</v>
      </c>
      <c r="D35" s="347">
        <f t="shared" si="11"/>
        <v>396.50224215246635</v>
      </c>
      <c r="E35" s="347">
        <f t="shared" si="11"/>
        <v>486.95652173913044</v>
      </c>
      <c r="F35" s="347">
        <f t="shared" si="11"/>
        <v>319.9911347517731</v>
      </c>
      <c r="G35" s="347">
        <f t="shared" si="11"/>
        <v>360</v>
      </c>
      <c r="H35" s="347">
        <f t="shared" si="11"/>
        <v>326.96590909090907</v>
      </c>
      <c r="I35" s="347">
        <f>SUM(I34/I33)</f>
        <v>276.65384615384613</v>
      </c>
      <c r="J35" s="347">
        <f>SUM(J34/J33)</f>
        <v>235.11363636363637</v>
      </c>
      <c r="K35" s="347">
        <f>SUM(K34/K33)</f>
        <v>324.38461538461536</v>
      </c>
      <c r="L35" s="347">
        <f>SUM(L34/L33)</f>
        <v>336.8</v>
      </c>
      <c r="M35" s="347">
        <f>SUM(M34/M33)</f>
        <v>373.05555555555554</v>
      </c>
      <c r="N35" s="290"/>
    </row>
    <row r="36" spans="1:14" ht="12.75">
      <c r="A36" s="820"/>
      <c r="B36" s="389" t="s">
        <v>9</v>
      </c>
      <c r="C36" s="349">
        <v>80</v>
      </c>
      <c r="D36" s="349">
        <v>80</v>
      </c>
      <c r="E36" s="526">
        <v>80</v>
      </c>
      <c r="F36" s="526">
        <v>178</v>
      </c>
      <c r="G36" s="526">
        <v>85</v>
      </c>
      <c r="H36" s="526">
        <v>122</v>
      </c>
      <c r="I36" s="526">
        <v>111</v>
      </c>
      <c r="J36" s="526">
        <v>24</v>
      </c>
      <c r="K36" s="354">
        <v>125</v>
      </c>
      <c r="L36" s="354">
        <v>65</v>
      </c>
      <c r="M36" s="354">
        <v>40</v>
      </c>
      <c r="N36" s="290"/>
    </row>
    <row r="37" spans="1:14" ht="12.75">
      <c r="A37" s="910" t="s">
        <v>312</v>
      </c>
      <c r="B37" s="393" t="s">
        <v>3</v>
      </c>
      <c r="C37" s="347"/>
      <c r="D37" s="347"/>
      <c r="E37" s="496">
        <v>275</v>
      </c>
      <c r="F37" s="510">
        <v>335.7</v>
      </c>
      <c r="G37" s="510">
        <v>327.8</v>
      </c>
      <c r="H37" s="510">
        <v>328</v>
      </c>
      <c r="I37" s="510">
        <v>355</v>
      </c>
      <c r="J37" s="510">
        <v>428</v>
      </c>
      <c r="K37" s="347">
        <v>395</v>
      </c>
      <c r="L37" s="347">
        <v>360</v>
      </c>
      <c r="M37" s="347">
        <v>412</v>
      </c>
      <c r="N37" s="290"/>
    </row>
    <row r="38" spans="1:14" ht="12.75">
      <c r="A38" s="910"/>
      <c r="B38" s="394" t="s">
        <v>5</v>
      </c>
      <c r="C38" s="347"/>
      <c r="D38" s="347"/>
      <c r="E38" s="496">
        <v>225</v>
      </c>
      <c r="F38" s="510">
        <v>323.7</v>
      </c>
      <c r="G38" s="510">
        <v>290.4</v>
      </c>
      <c r="H38" s="510">
        <v>290</v>
      </c>
      <c r="I38" s="510">
        <v>355</v>
      </c>
      <c r="J38" s="510">
        <v>428</v>
      </c>
      <c r="K38" s="347">
        <v>395</v>
      </c>
      <c r="L38" s="347">
        <v>360</v>
      </c>
      <c r="M38" s="347">
        <v>412</v>
      </c>
      <c r="N38" s="290"/>
    </row>
    <row r="39" spans="1:14" ht="12.75">
      <c r="A39" s="910"/>
      <c r="B39" s="389" t="s">
        <v>67</v>
      </c>
      <c r="C39" s="347"/>
      <c r="D39" s="347"/>
      <c r="E39" s="526">
        <v>65481</v>
      </c>
      <c r="F39" s="512">
        <v>93893</v>
      </c>
      <c r="G39" s="512">
        <v>90024</v>
      </c>
      <c r="H39" s="512">
        <v>75018</v>
      </c>
      <c r="I39" s="512">
        <v>116501</v>
      </c>
      <c r="J39" s="347">
        <v>116754</v>
      </c>
      <c r="K39" s="347">
        <v>118959</v>
      </c>
      <c r="L39" s="347">
        <v>107724</v>
      </c>
      <c r="M39" s="347">
        <v>123990</v>
      </c>
      <c r="N39" s="290"/>
    </row>
    <row r="40" spans="1:14" ht="12.75">
      <c r="A40" s="910"/>
      <c r="B40" s="389" t="s">
        <v>63</v>
      </c>
      <c r="C40" s="347"/>
      <c r="D40" s="347"/>
      <c r="E40" s="347">
        <f aca="true" t="shared" si="12" ref="E40:K40">SUM(E39/E38)</f>
        <v>291.02666666666664</v>
      </c>
      <c r="F40" s="347">
        <f t="shared" si="12"/>
        <v>290.06178560395426</v>
      </c>
      <c r="G40" s="347">
        <f t="shared" si="12"/>
        <v>310</v>
      </c>
      <c r="H40" s="347">
        <f t="shared" si="12"/>
        <v>258.68275862068964</v>
      </c>
      <c r="I40" s="347">
        <f t="shared" si="12"/>
        <v>328.1718309859155</v>
      </c>
      <c r="J40" s="347">
        <f t="shared" si="12"/>
        <v>272.7897196261682</v>
      </c>
      <c r="K40" s="347">
        <f t="shared" si="12"/>
        <v>301.1620253164557</v>
      </c>
      <c r="L40" s="347">
        <f>SUM(L39/L38)</f>
        <v>299.23333333333335</v>
      </c>
      <c r="M40" s="347">
        <f>SUM(M39/M38)</f>
        <v>300.9466019417476</v>
      </c>
      <c r="N40" s="290"/>
    </row>
    <row r="41" spans="1:14" ht="12.75">
      <c r="A41" s="910"/>
      <c r="B41" s="389" t="s">
        <v>9</v>
      </c>
      <c r="C41" s="347"/>
      <c r="D41" s="347"/>
      <c r="E41" s="496">
        <v>64</v>
      </c>
      <c r="F41" s="496">
        <v>366</v>
      </c>
      <c r="G41" s="496">
        <v>241</v>
      </c>
      <c r="H41" s="496">
        <v>241</v>
      </c>
      <c r="I41" s="496">
        <v>291</v>
      </c>
      <c r="J41" s="496">
        <v>257</v>
      </c>
      <c r="K41" s="354">
        <v>265</v>
      </c>
      <c r="L41" s="354">
        <v>235</v>
      </c>
      <c r="M41" s="354">
        <v>672</v>
      </c>
      <c r="N41" s="290"/>
    </row>
    <row r="42" spans="1:14" ht="12.75">
      <c r="A42" s="820" t="s">
        <v>174</v>
      </c>
      <c r="B42" s="393" t="s">
        <v>3</v>
      </c>
      <c r="C42" s="391">
        <v>59.96</v>
      </c>
      <c r="D42" s="391">
        <v>59.96</v>
      </c>
      <c r="E42" s="496">
        <v>95</v>
      </c>
      <c r="F42" s="510">
        <v>130</v>
      </c>
      <c r="G42" s="510">
        <v>131</v>
      </c>
      <c r="H42" s="510">
        <v>131</v>
      </c>
      <c r="I42" s="510">
        <v>145</v>
      </c>
      <c r="J42" s="510">
        <v>124</v>
      </c>
      <c r="K42" s="347">
        <v>65</v>
      </c>
      <c r="L42" s="347">
        <v>67</v>
      </c>
      <c r="M42" s="347">
        <v>84</v>
      </c>
      <c r="N42" s="290"/>
    </row>
    <row r="43" spans="1:14" ht="12.75">
      <c r="A43" s="820"/>
      <c r="B43" s="394" t="s">
        <v>5</v>
      </c>
      <c r="C43" s="347">
        <v>59.96</v>
      </c>
      <c r="D43" s="347">
        <v>59.45</v>
      </c>
      <c r="E43" s="496">
        <v>88</v>
      </c>
      <c r="F43" s="510">
        <v>130</v>
      </c>
      <c r="G43" s="510">
        <v>131</v>
      </c>
      <c r="H43" s="510">
        <v>131</v>
      </c>
      <c r="I43" s="510">
        <v>145</v>
      </c>
      <c r="J43" s="510">
        <v>124</v>
      </c>
      <c r="K43" s="347">
        <v>65</v>
      </c>
      <c r="L43" s="347">
        <v>67</v>
      </c>
      <c r="M43" s="347">
        <v>84</v>
      </c>
      <c r="N43" s="290"/>
    </row>
    <row r="44" spans="1:14" ht="12.75">
      <c r="A44" s="820"/>
      <c r="B44" s="389" t="s">
        <v>67</v>
      </c>
      <c r="C44" s="347">
        <v>11692</v>
      </c>
      <c r="D44" s="347">
        <v>11692</v>
      </c>
      <c r="E44" s="526">
        <v>6020</v>
      </c>
      <c r="F44" s="512">
        <v>26112.3</v>
      </c>
      <c r="G44" s="512">
        <v>40610</v>
      </c>
      <c r="H44" s="512">
        <v>34957.5</v>
      </c>
      <c r="I44" s="512">
        <v>38679</v>
      </c>
      <c r="J44" s="512">
        <v>35019</v>
      </c>
      <c r="K44" s="347">
        <v>22029</v>
      </c>
      <c r="L44" s="347">
        <v>22601</v>
      </c>
      <c r="M44" s="347">
        <v>29351</v>
      </c>
      <c r="N44" s="290"/>
    </row>
    <row r="45" spans="1:14" ht="12.75">
      <c r="A45" s="820"/>
      <c r="B45" s="389" t="s">
        <v>63</v>
      </c>
      <c r="C45" s="347">
        <f aca="true" t="shared" si="13" ref="C45:H45">SUM(C44/C43)</f>
        <v>194.99666444296196</v>
      </c>
      <c r="D45" s="347">
        <f t="shared" si="13"/>
        <v>196.66947014297727</v>
      </c>
      <c r="E45" s="347">
        <f t="shared" si="13"/>
        <v>68.4090909090909</v>
      </c>
      <c r="F45" s="347">
        <f t="shared" si="13"/>
        <v>200.86384615384614</v>
      </c>
      <c r="G45" s="347">
        <f t="shared" si="13"/>
        <v>310</v>
      </c>
      <c r="H45" s="347">
        <f t="shared" si="13"/>
        <v>266.85114503816794</v>
      </c>
      <c r="I45" s="347">
        <f>SUM(I44/I43)</f>
        <v>266.75172413793103</v>
      </c>
      <c r="J45" s="347">
        <f>SUM(J44/J43)</f>
        <v>282.41129032258067</v>
      </c>
      <c r="K45" s="347">
        <f>SUM(K44/K43)</f>
        <v>338.9076923076923</v>
      </c>
      <c r="L45" s="347">
        <f>SUM(L44/L43)</f>
        <v>337.32835820895525</v>
      </c>
      <c r="M45" s="347">
        <f>SUM(M44/M43)</f>
        <v>349.4166666666667</v>
      </c>
      <c r="N45" s="290"/>
    </row>
    <row r="46" spans="1:14" ht="12.75">
      <c r="A46" s="820"/>
      <c r="B46" s="389" t="s">
        <v>9</v>
      </c>
      <c r="C46" s="349">
        <v>64</v>
      </c>
      <c r="D46" s="349">
        <v>64</v>
      </c>
      <c r="E46" s="526">
        <v>80</v>
      </c>
      <c r="F46" s="526">
        <v>88</v>
      </c>
      <c r="G46" s="526">
        <v>95</v>
      </c>
      <c r="H46" s="526">
        <v>95</v>
      </c>
      <c r="I46" s="526">
        <v>121</v>
      </c>
      <c r="J46" s="526">
        <v>107</v>
      </c>
      <c r="K46" s="354">
        <v>60</v>
      </c>
      <c r="L46" s="354">
        <v>87</v>
      </c>
      <c r="M46" s="354">
        <v>88</v>
      </c>
      <c r="N46" s="290"/>
    </row>
    <row r="47" spans="1:14" ht="12.75">
      <c r="A47" s="820" t="s">
        <v>23</v>
      </c>
      <c r="B47" s="393" t="s">
        <v>3</v>
      </c>
      <c r="C47" s="391">
        <v>37.66</v>
      </c>
      <c r="D47" s="391">
        <v>37.66</v>
      </c>
      <c r="E47" s="496">
        <v>55</v>
      </c>
      <c r="F47" s="510">
        <v>87.38</v>
      </c>
      <c r="G47" s="574">
        <v>77.73</v>
      </c>
      <c r="H47" s="574">
        <v>88</v>
      </c>
      <c r="I47" s="574">
        <v>105</v>
      </c>
      <c r="J47" s="574">
        <v>23</v>
      </c>
      <c r="K47" s="347">
        <v>43</v>
      </c>
      <c r="L47" s="347">
        <v>46</v>
      </c>
      <c r="M47" s="347">
        <v>30</v>
      </c>
      <c r="N47" s="290"/>
    </row>
    <row r="48" spans="1:14" ht="12.75">
      <c r="A48" s="820"/>
      <c r="B48" s="394" t="s">
        <v>5</v>
      </c>
      <c r="C48" s="347">
        <v>3.3</v>
      </c>
      <c r="D48" s="347">
        <v>3.3</v>
      </c>
      <c r="E48" s="496">
        <v>14</v>
      </c>
      <c r="F48" s="510">
        <v>71.9</v>
      </c>
      <c r="G48" s="510">
        <v>63.45</v>
      </c>
      <c r="H48" s="510">
        <v>88</v>
      </c>
      <c r="I48" s="510">
        <v>105</v>
      </c>
      <c r="J48" s="510">
        <v>23</v>
      </c>
      <c r="K48" s="347">
        <v>40</v>
      </c>
      <c r="L48" s="347">
        <v>46</v>
      </c>
      <c r="M48" s="347">
        <v>30</v>
      </c>
      <c r="N48" s="290"/>
    </row>
    <row r="49" spans="1:14" ht="12.75">
      <c r="A49" s="820"/>
      <c r="B49" s="389" t="s">
        <v>67</v>
      </c>
      <c r="C49" s="347">
        <v>2475</v>
      </c>
      <c r="D49" s="347">
        <v>2475</v>
      </c>
      <c r="E49" s="526">
        <v>4600</v>
      </c>
      <c r="F49" s="512">
        <v>29934</v>
      </c>
      <c r="G49" s="512">
        <v>26331.75</v>
      </c>
      <c r="H49" s="512">
        <v>23499</v>
      </c>
      <c r="I49" s="512">
        <v>30245</v>
      </c>
      <c r="J49" s="512">
        <v>11331</v>
      </c>
      <c r="K49" s="347">
        <v>14501</v>
      </c>
      <c r="L49" s="347">
        <v>15354</v>
      </c>
      <c r="M49" s="347">
        <v>11274</v>
      </c>
      <c r="N49" s="290"/>
    </row>
    <row r="50" spans="1:14" ht="12.75">
      <c r="A50" s="820"/>
      <c r="B50" s="389" t="s">
        <v>63</v>
      </c>
      <c r="C50" s="347">
        <f aca="true" t="shared" si="14" ref="C50:H50">SUM(C49/C48)</f>
        <v>750</v>
      </c>
      <c r="D50" s="347">
        <f t="shared" si="14"/>
        <v>750</v>
      </c>
      <c r="E50" s="347">
        <f t="shared" si="14"/>
        <v>328.57142857142856</v>
      </c>
      <c r="F50" s="347">
        <f t="shared" si="14"/>
        <v>416.3282336578581</v>
      </c>
      <c r="G50" s="347">
        <f t="shared" si="14"/>
        <v>415</v>
      </c>
      <c r="H50" s="347">
        <f t="shared" si="14"/>
        <v>267.03409090909093</v>
      </c>
      <c r="I50" s="347">
        <f>SUM(I49/I48)</f>
        <v>288.04761904761904</v>
      </c>
      <c r="J50" s="347">
        <f>SUM(J49/J48)</f>
        <v>492.6521739130435</v>
      </c>
      <c r="K50" s="347">
        <f>SUM(K49/K48)</f>
        <v>362.525</v>
      </c>
      <c r="L50" s="347">
        <f>SUM(L49/L48)</f>
        <v>333.7826086956522</v>
      </c>
      <c r="M50" s="347">
        <f>SUM(M49/M48)</f>
        <v>375.8</v>
      </c>
      <c r="N50" s="290"/>
    </row>
    <row r="51" spans="1:14" ht="12.75">
      <c r="A51" s="820"/>
      <c r="B51" s="389" t="s">
        <v>9</v>
      </c>
      <c r="C51" s="349">
        <v>33</v>
      </c>
      <c r="D51" s="349">
        <v>33</v>
      </c>
      <c r="E51" s="526">
        <v>33</v>
      </c>
      <c r="F51" s="526">
        <v>37</v>
      </c>
      <c r="G51" s="526">
        <v>30</v>
      </c>
      <c r="H51" s="526">
        <v>38</v>
      </c>
      <c r="I51" s="526">
        <v>35</v>
      </c>
      <c r="J51" s="526">
        <v>21</v>
      </c>
      <c r="K51" s="354">
        <v>16</v>
      </c>
      <c r="L51" s="354">
        <v>24</v>
      </c>
      <c r="M51" s="354">
        <v>16</v>
      </c>
      <c r="N51" s="290"/>
    </row>
    <row r="52" spans="1:14" ht="12.75">
      <c r="A52" s="910" t="s">
        <v>123</v>
      </c>
      <c r="B52" s="393" t="s">
        <v>3</v>
      </c>
      <c r="C52" s="347">
        <v>1200</v>
      </c>
      <c r="D52" s="347">
        <v>1200</v>
      </c>
      <c r="E52" s="496">
        <v>1200</v>
      </c>
      <c r="F52" s="512">
        <v>1903.27</v>
      </c>
      <c r="G52" s="512">
        <v>1276.4</v>
      </c>
      <c r="H52" s="512">
        <v>1300</v>
      </c>
      <c r="I52" s="512">
        <v>1314</v>
      </c>
      <c r="J52" s="512">
        <v>1600</v>
      </c>
      <c r="K52" s="347">
        <v>1703</v>
      </c>
      <c r="L52" s="347">
        <v>2145</v>
      </c>
      <c r="M52" s="347">
        <v>3335</v>
      </c>
      <c r="N52" s="290"/>
    </row>
    <row r="53" spans="1:14" ht="12.75">
      <c r="A53" s="910"/>
      <c r="B53" s="394" t="s">
        <v>5</v>
      </c>
      <c r="C53" s="347">
        <v>1200</v>
      </c>
      <c r="D53" s="347">
        <v>1200</v>
      </c>
      <c r="E53" s="496">
        <v>1200</v>
      </c>
      <c r="F53" s="512">
        <v>1903.27</v>
      </c>
      <c r="G53" s="512">
        <v>1100</v>
      </c>
      <c r="H53" s="512">
        <v>1174.07</v>
      </c>
      <c r="I53" s="512">
        <v>1314</v>
      </c>
      <c r="J53" s="512">
        <v>1263</v>
      </c>
      <c r="K53" s="347">
        <v>1514</v>
      </c>
      <c r="L53" s="347">
        <v>2073</v>
      </c>
      <c r="M53" s="347">
        <v>3335</v>
      </c>
      <c r="N53" s="290"/>
    </row>
    <row r="54" spans="1:14" ht="12.75">
      <c r="A54" s="910"/>
      <c r="B54" s="389" t="s">
        <v>67</v>
      </c>
      <c r="C54" s="347">
        <v>296760</v>
      </c>
      <c r="D54" s="347">
        <v>296760</v>
      </c>
      <c r="E54" s="496">
        <v>296760</v>
      </c>
      <c r="F54" s="512">
        <v>1164442.5</v>
      </c>
      <c r="G54" s="512">
        <v>540100</v>
      </c>
      <c r="H54" s="512">
        <v>418654.5</v>
      </c>
      <c r="I54" s="512">
        <v>491964</v>
      </c>
      <c r="J54" s="512">
        <v>477716.25</v>
      </c>
      <c r="K54" s="347">
        <v>720716</v>
      </c>
      <c r="L54" s="347">
        <v>987926</v>
      </c>
      <c r="M54" s="347">
        <v>1313859</v>
      </c>
      <c r="N54" s="290"/>
    </row>
    <row r="55" spans="1:14" ht="12.75">
      <c r="A55" s="910"/>
      <c r="B55" s="389" t="s">
        <v>63</v>
      </c>
      <c r="C55" s="347">
        <f aca="true" t="shared" si="15" ref="C55:H55">SUM(C54/C53)</f>
        <v>247.3</v>
      </c>
      <c r="D55" s="347">
        <f t="shared" si="15"/>
        <v>247.3</v>
      </c>
      <c r="E55" s="347">
        <f t="shared" si="15"/>
        <v>247.3</v>
      </c>
      <c r="F55" s="347">
        <f t="shared" si="15"/>
        <v>611.8115138682373</v>
      </c>
      <c r="G55" s="347">
        <f t="shared" si="15"/>
        <v>491</v>
      </c>
      <c r="H55" s="347">
        <f t="shared" si="15"/>
        <v>356.5839345183848</v>
      </c>
      <c r="I55" s="347">
        <f>SUM(I54/I53)</f>
        <v>374.4018264840183</v>
      </c>
      <c r="J55" s="347">
        <f>SUM(J54/J53)</f>
        <v>378.2393111638955</v>
      </c>
      <c r="K55" s="347">
        <f>SUM(K54/K53)</f>
        <v>476.03434610303833</v>
      </c>
      <c r="L55" s="347">
        <f>SUM(L54/L53)</f>
        <v>476.56825856246985</v>
      </c>
      <c r="M55" s="347">
        <f>SUM(M54/M53)</f>
        <v>393.9607196401799</v>
      </c>
      <c r="N55" s="290"/>
    </row>
    <row r="56" spans="1:14" ht="12.75">
      <c r="A56" s="910"/>
      <c r="B56" s="389" t="s">
        <v>9</v>
      </c>
      <c r="C56" s="349">
        <v>340</v>
      </c>
      <c r="D56" s="349">
        <v>340</v>
      </c>
      <c r="E56" s="526">
        <v>340</v>
      </c>
      <c r="F56" s="526">
        <v>88</v>
      </c>
      <c r="G56" s="526">
        <v>153</v>
      </c>
      <c r="H56" s="526">
        <v>653</v>
      </c>
      <c r="I56" s="526">
        <v>521</v>
      </c>
      <c r="J56" s="526">
        <v>550</v>
      </c>
      <c r="K56" s="354">
        <v>698</v>
      </c>
      <c r="L56" s="354">
        <v>660</v>
      </c>
      <c r="M56" s="354">
        <v>884</v>
      </c>
      <c r="N56" s="290"/>
    </row>
    <row r="57" spans="1:14" ht="12.75">
      <c r="A57" s="820" t="s">
        <v>152</v>
      </c>
      <c r="B57" s="390" t="s">
        <v>3</v>
      </c>
      <c r="C57" s="391">
        <v>650</v>
      </c>
      <c r="D57" s="391">
        <v>650</v>
      </c>
      <c r="E57" s="496">
        <v>922</v>
      </c>
      <c r="F57" s="512">
        <v>2320.45</v>
      </c>
      <c r="G57" s="512">
        <v>2215</v>
      </c>
      <c r="H57" s="512">
        <v>1950</v>
      </c>
      <c r="I57" s="512">
        <v>2030</v>
      </c>
      <c r="J57" s="512">
        <v>2045</v>
      </c>
      <c r="K57" s="347">
        <v>2000</v>
      </c>
      <c r="L57" s="347">
        <v>2040</v>
      </c>
      <c r="M57" s="347">
        <v>2090</v>
      </c>
      <c r="N57" s="290"/>
    </row>
    <row r="58" spans="1:14" ht="12.75">
      <c r="A58" s="820"/>
      <c r="B58" s="390" t="s">
        <v>5</v>
      </c>
      <c r="C58" s="347">
        <v>650</v>
      </c>
      <c r="D58" s="347">
        <v>650</v>
      </c>
      <c r="E58" s="496">
        <v>650</v>
      </c>
      <c r="F58" s="512">
        <v>2160.1</v>
      </c>
      <c r="G58" s="512">
        <v>2090</v>
      </c>
      <c r="H58" s="512">
        <v>1950</v>
      </c>
      <c r="I58" s="512">
        <v>2030</v>
      </c>
      <c r="J58" s="512">
        <v>2045</v>
      </c>
      <c r="K58" s="347">
        <v>2000</v>
      </c>
      <c r="L58" s="347">
        <v>2040</v>
      </c>
      <c r="M58" s="347">
        <v>2090</v>
      </c>
      <c r="N58" s="290"/>
    </row>
    <row r="59" spans="1:14" ht="12.75">
      <c r="A59" s="820"/>
      <c r="B59" s="390" t="s">
        <v>127</v>
      </c>
      <c r="C59" s="347">
        <v>401000</v>
      </c>
      <c r="D59" s="347">
        <v>401000</v>
      </c>
      <c r="E59" s="526">
        <v>401000</v>
      </c>
      <c r="F59" s="512">
        <v>1036848</v>
      </c>
      <c r="G59" s="512">
        <v>986480</v>
      </c>
      <c r="H59" s="512">
        <v>550125</v>
      </c>
      <c r="I59" s="512">
        <v>587595</v>
      </c>
      <c r="J59" s="512">
        <v>595106.25</v>
      </c>
      <c r="K59" s="347">
        <v>600356</v>
      </c>
      <c r="L59" s="347">
        <v>593186</v>
      </c>
      <c r="M59" s="347">
        <v>514140</v>
      </c>
      <c r="N59" s="290"/>
    </row>
    <row r="60" spans="1:14" ht="12.75">
      <c r="A60" s="820"/>
      <c r="B60" s="389" t="s">
        <v>128</v>
      </c>
      <c r="C60" s="346">
        <f aca="true" t="shared" si="16" ref="C60:H60">SUM(C59/C58)</f>
        <v>616.9230769230769</v>
      </c>
      <c r="D60" s="346">
        <f t="shared" si="16"/>
        <v>616.9230769230769</v>
      </c>
      <c r="E60" s="346">
        <f t="shared" si="16"/>
        <v>616.9230769230769</v>
      </c>
      <c r="F60" s="346">
        <f t="shared" si="16"/>
        <v>480</v>
      </c>
      <c r="G60" s="346">
        <f t="shared" si="16"/>
        <v>472</v>
      </c>
      <c r="H60" s="346">
        <f t="shared" si="16"/>
        <v>282.11538461538464</v>
      </c>
      <c r="I60" s="346">
        <f>SUM(I59/I58)</f>
        <v>289.45566502463055</v>
      </c>
      <c r="J60" s="346">
        <f>SUM(J59/J58)</f>
        <v>291.0055012224939</v>
      </c>
      <c r="K60" s="346">
        <f>SUM(K59/K58)</f>
        <v>300.178</v>
      </c>
      <c r="L60" s="346">
        <f>SUM(L59/L58)</f>
        <v>290.77745098039213</v>
      </c>
      <c r="M60" s="346">
        <f>SUM(M59/M58)</f>
        <v>246</v>
      </c>
      <c r="N60" s="290"/>
    </row>
    <row r="61" spans="1:14" ht="12.75">
      <c r="A61" s="820"/>
      <c r="B61" s="389" t="s">
        <v>9</v>
      </c>
      <c r="C61" s="349">
        <v>817</v>
      </c>
      <c r="D61" s="349">
        <v>817</v>
      </c>
      <c r="E61" s="526">
        <v>817</v>
      </c>
      <c r="F61" s="496">
        <v>202</v>
      </c>
      <c r="G61" s="496">
        <v>196</v>
      </c>
      <c r="H61" s="496">
        <v>1330</v>
      </c>
      <c r="I61" s="526">
        <v>1345</v>
      </c>
      <c r="J61" s="526">
        <v>1335</v>
      </c>
      <c r="K61" s="354">
        <v>1435</v>
      </c>
      <c r="L61" s="354">
        <v>1340</v>
      </c>
      <c r="M61" s="354">
        <v>1489</v>
      </c>
      <c r="N61" s="290"/>
    </row>
    <row r="62" spans="1:14" ht="12.75">
      <c r="A62" s="820" t="s">
        <v>142</v>
      </c>
      <c r="B62" s="390" t="s">
        <v>3</v>
      </c>
      <c r="C62" s="391"/>
      <c r="D62" s="391"/>
      <c r="E62" s="496"/>
      <c r="F62" s="512"/>
      <c r="G62" s="512">
        <v>61.35</v>
      </c>
      <c r="H62" s="512">
        <v>81</v>
      </c>
      <c r="I62" s="512">
        <v>78</v>
      </c>
      <c r="J62" s="512">
        <v>74</v>
      </c>
      <c r="K62" s="355">
        <v>64</v>
      </c>
      <c r="L62" s="355">
        <v>68</v>
      </c>
      <c r="M62" s="355">
        <v>72</v>
      </c>
      <c r="N62" s="290"/>
    </row>
    <row r="63" spans="1:14" ht="12.75">
      <c r="A63" s="820"/>
      <c r="B63" s="390" t="s">
        <v>5</v>
      </c>
      <c r="C63" s="347"/>
      <c r="D63" s="347"/>
      <c r="E63" s="496"/>
      <c r="F63" s="512"/>
      <c r="G63" s="512">
        <v>55.75</v>
      </c>
      <c r="H63" s="512">
        <v>81</v>
      </c>
      <c r="I63" s="512">
        <v>78</v>
      </c>
      <c r="J63" s="512">
        <v>74</v>
      </c>
      <c r="K63" s="355">
        <v>64</v>
      </c>
      <c r="L63" s="355">
        <v>68</v>
      </c>
      <c r="M63" s="355">
        <v>72</v>
      </c>
      <c r="N63" s="290"/>
    </row>
    <row r="64" spans="1:14" ht="12.75">
      <c r="A64" s="820"/>
      <c r="B64" s="390" t="s">
        <v>127</v>
      </c>
      <c r="C64" s="347"/>
      <c r="D64" s="347"/>
      <c r="E64" s="526"/>
      <c r="F64" s="512"/>
      <c r="G64" s="512">
        <v>14104.8</v>
      </c>
      <c r="H64" s="512">
        <v>21045</v>
      </c>
      <c r="I64" s="512">
        <v>21923</v>
      </c>
      <c r="J64" s="512">
        <v>22087.5</v>
      </c>
      <c r="K64" s="355">
        <v>18338</v>
      </c>
      <c r="L64" s="355">
        <v>19755</v>
      </c>
      <c r="M64" s="355">
        <v>21030</v>
      </c>
      <c r="N64" s="290"/>
    </row>
    <row r="65" spans="1:14" ht="12.75">
      <c r="A65" s="820"/>
      <c r="B65" s="389" t="s">
        <v>128</v>
      </c>
      <c r="C65" s="346"/>
      <c r="D65" s="346"/>
      <c r="E65" s="346"/>
      <c r="F65" s="346"/>
      <c r="G65" s="346">
        <f aca="true" t="shared" si="17" ref="G65:L65">SUM(G64/G63)</f>
        <v>253.00089686098653</v>
      </c>
      <c r="H65" s="346">
        <f t="shared" si="17"/>
        <v>259.81481481481484</v>
      </c>
      <c r="I65" s="346">
        <f t="shared" si="17"/>
        <v>281.06410256410254</v>
      </c>
      <c r="J65" s="346">
        <f t="shared" si="17"/>
        <v>298.47972972972974</v>
      </c>
      <c r="K65" s="346">
        <f t="shared" si="17"/>
        <v>286.53125</v>
      </c>
      <c r="L65" s="346">
        <f t="shared" si="17"/>
        <v>290.5147058823529</v>
      </c>
      <c r="M65" s="346">
        <f>SUM(M64/M63)</f>
        <v>292.0833333333333</v>
      </c>
      <c r="N65" s="290"/>
    </row>
    <row r="66" spans="1:14" ht="12.75">
      <c r="A66" s="820"/>
      <c r="B66" s="389" t="s">
        <v>9</v>
      </c>
      <c r="C66" s="349"/>
      <c r="D66" s="349"/>
      <c r="E66" s="526"/>
      <c r="F66" s="496"/>
      <c r="G66" s="496">
        <v>68</v>
      </c>
      <c r="H66" s="496">
        <v>88</v>
      </c>
      <c r="I66" s="496">
        <v>68</v>
      </c>
      <c r="J66" s="496">
        <v>61</v>
      </c>
      <c r="K66" s="355">
        <v>55</v>
      </c>
      <c r="L66" s="355">
        <v>53</v>
      </c>
      <c r="M66" s="355">
        <v>60</v>
      </c>
      <c r="N66" s="290"/>
    </row>
    <row r="67" spans="1:13" ht="12.75">
      <c r="A67" s="571" t="s">
        <v>149</v>
      </c>
      <c r="B67" s="572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</row>
    <row r="68" spans="1:14" ht="12.75">
      <c r="A68" s="900" t="s">
        <v>287</v>
      </c>
      <c r="B68" s="900"/>
      <c r="C68" s="900"/>
      <c r="D68" s="900"/>
      <c r="E68" s="900"/>
      <c r="F68" s="900"/>
      <c r="G68" s="900"/>
      <c r="H68" s="900"/>
      <c r="I68" s="900"/>
      <c r="J68" s="900"/>
      <c r="K68" s="900"/>
      <c r="L68" s="900"/>
      <c r="M68" s="900"/>
      <c r="N68" s="290"/>
    </row>
    <row r="69" spans="1:14" ht="12.75">
      <c r="A69" s="899"/>
      <c r="B69" s="899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</row>
    <row r="70" spans="1:14" ht="12.75">
      <c r="A70" s="435"/>
      <c r="B70" s="435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</row>
    <row r="71" spans="1:2" ht="12.75">
      <c r="A71" s="12"/>
      <c r="B71" s="12"/>
    </row>
  </sheetData>
  <sheetProtection/>
  <mergeCells count="19">
    <mergeCell ref="A17:A21"/>
    <mergeCell ref="A12:A16"/>
    <mergeCell ref="A7:A11"/>
    <mergeCell ref="A57:A61"/>
    <mergeCell ref="A47:A51"/>
    <mergeCell ref="A42:A46"/>
    <mergeCell ref="A32:A36"/>
    <mergeCell ref="A27:A31"/>
    <mergeCell ref="A22:A26"/>
    <mergeCell ref="A5:M5"/>
    <mergeCell ref="A69:B69"/>
    <mergeCell ref="A1:B1"/>
    <mergeCell ref="A37:A41"/>
    <mergeCell ref="A52:A56"/>
    <mergeCell ref="A2:K2"/>
    <mergeCell ref="A3:M3"/>
    <mergeCell ref="A4:M4"/>
    <mergeCell ref="A68:M68"/>
    <mergeCell ref="A62:A66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N71"/>
  <sheetViews>
    <sheetView zoomScale="86" zoomScaleNormal="86" zoomScalePageLayoutView="0" workbookViewId="0" topLeftCell="A25">
      <selection activeCell="O67" sqref="O67"/>
    </sheetView>
  </sheetViews>
  <sheetFormatPr defaultColWidth="11.421875" defaultRowHeight="12.75"/>
  <cols>
    <col min="1" max="1" width="22.57421875" style="0" customWidth="1"/>
    <col min="2" max="2" width="19.421875" style="0" customWidth="1"/>
    <col min="3" max="3" width="12.7109375" style="0" hidden="1" customWidth="1"/>
    <col min="4" max="4" width="12.8515625" style="0" hidden="1" customWidth="1"/>
    <col min="5" max="6" width="14.00390625" style="0" hidden="1" customWidth="1"/>
    <col min="7" max="8" width="14.57421875" style="0" hidden="1" customWidth="1"/>
    <col min="9" max="9" width="11.28125" style="0" customWidth="1"/>
    <col min="11" max="11" width="11.421875" style="48" customWidth="1"/>
  </cols>
  <sheetData>
    <row r="1" spans="1:14" ht="35.25" customHeight="1">
      <c r="A1" s="818"/>
      <c r="B1" s="818"/>
      <c r="C1" s="290"/>
      <c r="D1" s="290"/>
      <c r="E1" s="290"/>
      <c r="F1" s="290"/>
      <c r="G1" s="290"/>
      <c r="H1" s="290"/>
      <c r="I1" s="290"/>
      <c r="J1" s="290"/>
      <c r="K1" s="333"/>
      <c r="L1" s="290"/>
      <c r="M1" s="290"/>
      <c r="N1" s="290"/>
    </row>
    <row r="2" spans="1:14" ht="13.5" customHeight="1">
      <c r="A2" s="818"/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290"/>
    </row>
    <row r="3" spans="1:14" ht="12.75">
      <c r="A3" s="805" t="s">
        <v>166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290"/>
    </row>
    <row r="4" spans="1:14" ht="12.75">
      <c r="A4" s="805" t="s">
        <v>195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290"/>
    </row>
    <row r="5" spans="1:14" ht="12.75">
      <c r="A5" s="805" t="s">
        <v>288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290"/>
    </row>
    <row r="6" spans="1:14" ht="12.75">
      <c r="A6" s="382" t="s">
        <v>50</v>
      </c>
      <c r="B6" s="382" t="s">
        <v>111</v>
      </c>
      <c r="C6" s="383" t="s">
        <v>135</v>
      </c>
      <c r="D6" s="383" t="s">
        <v>151</v>
      </c>
      <c r="E6" s="383" t="s">
        <v>147</v>
      </c>
      <c r="F6" s="383" t="s">
        <v>157</v>
      </c>
      <c r="G6" s="383" t="s">
        <v>162</v>
      </c>
      <c r="H6" s="383" t="s">
        <v>169</v>
      </c>
      <c r="I6" s="383" t="s">
        <v>305</v>
      </c>
      <c r="J6" s="383" t="s">
        <v>306</v>
      </c>
      <c r="K6" s="384" t="s">
        <v>307</v>
      </c>
      <c r="L6" s="384" t="s">
        <v>298</v>
      </c>
      <c r="M6" s="384" t="s">
        <v>299</v>
      </c>
      <c r="N6" s="290"/>
    </row>
    <row r="7" spans="1:14" ht="12.75">
      <c r="A7" s="891" t="s">
        <v>27</v>
      </c>
      <c r="B7" s="385" t="s">
        <v>3</v>
      </c>
      <c r="C7" s="386">
        <f aca="true" t="shared" si="0" ref="C7:J8">SUM(C12+C17+C22+C27+C32+C37+C42+C47+C52+C57)</f>
        <v>402.90999999999997</v>
      </c>
      <c r="D7" s="386">
        <f t="shared" si="0"/>
        <v>466.2</v>
      </c>
      <c r="E7" s="386">
        <f t="shared" si="0"/>
        <v>358</v>
      </c>
      <c r="F7" s="386">
        <f t="shared" si="0"/>
        <v>345.5</v>
      </c>
      <c r="G7" s="386">
        <f t="shared" si="0"/>
        <v>390</v>
      </c>
      <c r="H7" s="386">
        <f t="shared" si="0"/>
        <v>421</v>
      </c>
      <c r="I7" s="386">
        <f t="shared" si="0"/>
        <v>372</v>
      </c>
      <c r="J7" s="386">
        <f t="shared" si="0"/>
        <v>374</v>
      </c>
      <c r="K7" s="386">
        <f aca="true" t="shared" si="1" ref="K7:M8">SUM(K12+K17+K22+K27+K32+K37+K42+K47+K52+K57)</f>
        <v>399</v>
      </c>
      <c r="L7" s="386">
        <f t="shared" si="1"/>
        <v>379</v>
      </c>
      <c r="M7" s="386">
        <f t="shared" si="1"/>
        <v>379.53</v>
      </c>
      <c r="N7" s="290"/>
    </row>
    <row r="8" spans="1:14" ht="12.75">
      <c r="A8" s="892"/>
      <c r="B8" s="387" t="s">
        <v>5</v>
      </c>
      <c r="C8" s="339">
        <f t="shared" si="0"/>
        <v>360.95</v>
      </c>
      <c r="D8" s="339">
        <f t="shared" si="0"/>
        <v>431</v>
      </c>
      <c r="E8" s="339">
        <f t="shared" si="0"/>
        <v>334.5</v>
      </c>
      <c r="F8" s="339">
        <f t="shared" si="0"/>
        <v>344.5</v>
      </c>
      <c r="G8" s="339">
        <f t="shared" si="0"/>
        <v>390</v>
      </c>
      <c r="H8" s="339">
        <f t="shared" si="0"/>
        <v>421</v>
      </c>
      <c r="I8" s="339">
        <f t="shared" si="0"/>
        <v>372</v>
      </c>
      <c r="J8" s="339">
        <f t="shared" si="0"/>
        <v>294</v>
      </c>
      <c r="K8" s="339">
        <f t="shared" si="1"/>
        <v>354</v>
      </c>
      <c r="L8" s="339">
        <f t="shared" si="1"/>
        <v>321.2</v>
      </c>
      <c r="M8" s="339">
        <f t="shared" si="1"/>
        <v>424.5</v>
      </c>
      <c r="N8" s="290"/>
    </row>
    <row r="9" spans="1:14" ht="12.75">
      <c r="A9" s="892"/>
      <c r="B9" s="340" t="s">
        <v>67</v>
      </c>
      <c r="C9" s="339">
        <f aca="true" t="shared" si="2" ref="C9:J9">SUM(C14+C19+C24+C29+C34+C39+C44+C54+C49+C59)</f>
        <v>317144.81</v>
      </c>
      <c r="D9" s="339">
        <f t="shared" si="2"/>
        <v>343411.31</v>
      </c>
      <c r="E9" s="339">
        <f t="shared" si="2"/>
        <v>273647.31</v>
      </c>
      <c r="F9" s="339">
        <f t="shared" si="2"/>
        <v>322737</v>
      </c>
      <c r="G9" s="339">
        <f t="shared" si="2"/>
        <v>389114</v>
      </c>
      <c r="H9" s="339">
        <f t="shared" si="2"/>
        <v>499855.10000000003</v>
      </c>
      <c r="I9" s="339">
        <f t="shared" si="2"/>
        <v>469647</v>
      </c>
      <c r="J9" s="339">
        <f t="shared" si="2"/>
        <v>239188</v>
      </c>
      <c r="K9" s="339">
        <f>SUM(K14+K19+K24+K29+K34+K39+K44+K54+K49+K59)</f>
        <v>321302</v>
      </c>
      <c r="L9" s="339">
        <f>SUM(L14+L19+L24+L29+L34+L39+L44+L54+L49+L59)</f>
        <v>281470</v>
      </c>
      <c r="M9" s="339">
        <f>SUM(M14+M19+M24+M29+M34+M39+M44+M54+M49+M59)</f>
        <v>281550</v>
      </c>
      <c r="N9" s="290"/>
    </row>
    <row r="10" spans="1:14" ht="12.75">
      <c r="A10" s="892"/>
      <c r="B10" s="387" t="s">
        <v>128</v>
      </c>
      <c r="C10" s="573">
        <f aca="true" t="shared" si="3" ref="C10:J10">SUM(C9/C8)</f>
        <v>878.6391744008865</v>
      </c>
      <c r="D10" s="573">
        <f t="shared" si="3"/>
        <v>796.7779814385151</v>
      </c>
      <c r="E10" s="573">
        <f t="shared" si="3"/>
        <v>818.0786547085202</v>
      </c>
      <c r="F10" s="573">
        <f t="shared" si="3"/>
        <v>936.8272859216255</v>
      </c>
      <c r="G10" s="573">
        <f t="shared" si="3"/>
        <v>997.7282051282051</v>
      </c>
      <c r="H10" s="573">
        <f t="shared" si="3"/>
        <v>1187.3042755344418</v>
      </c>
      <c r="I10" s="573">
        <f t="shared" si="3"/>
        <v>1262.491935483871</v>
      </c>
      <c r="J10" s="573">
        <f t="shared" si="3"/>
        <v>813.5646258503401</v>
      </c>
      <c r="K10" s="573">
        <f>SUM(K9/K8)</f>
        <v>907.632768361582</v>
      </c>
      <c r="L10" s="573">
        <f>SUM(L9/L8)</f>
        <v>876.307596513076</v>
      </c>
      <c r="M10" s="573">
        <f>SUM(M9/M8)</f>
        <v>663.2508833922261</v>
      </c>
      <c r="N10" s="290"/>
    </row>
    <row r="11" spans="1:14" ht="12.75">
      <c r="A11" s="893"/>
      <c r="B11" s="387" t="s">
        <v>9</v>
      </c>
      <c r="C11" s="342">
        <f aca="true" t="shared" si="4" ref="C11:J11">SUM(C16+C21+C26+C31+C36+C41+C46+C51+C56+C61)</f>
        <v>139</v>
      </c>
      <c r="D11" s="342">
        <f t="shared" si="4"/>
        <v>172</v>
      </c>
      <c r="E11" s="342">
        <f t="shared" si="4"/>
        <v>143</v>
      </c>
      <c r="F11" s="342">
        <f t="shared" si="4"/>
        <v>154</v>
      </c>
      <c r="G11" s="342">
        <f t="shared" si="4"/>
        <v>255</v>
      </c>
      <c r="H11" s="342">
        <f t="shared" si="4"/>
        <v>258</v>
      </c>
      <c r="I11" s="342">
        <f t="shared" si="4"/>
        <v>251</v>
      </c>
      <c r="J11" s="342">
        <f t="shared" si="4"/>
        <v>251</v>
      </c>
      <c r="K11" s="342">
        <f>SUM(K16+K21+K26+K31+K36+K41+K46+K51+K56+K61)</f>
        <v>212</v>
      </c>
      <c r="L11" s="342">
        <f>SUM(L16+L21+L26+L31+L36+L41+L46+L51+L56+L61)</f>
        <v>114</v>
      </c>
      <c r="M11" s="342">
        <f>SUM(M16+M21+M26+M31+M36+M41+M46+M51+M56+M61)</f>
        <v>115</v>
      </c>
      <c r="N11" s="290"/>
    </row>
    <row r="12" spans="1:14" ht="12.75">
      <c r="A12" s="894" t="s">
        <v>6</v>
      </c>
      <c r="B12" s="389" t="s">
        <v>3</v>
      </c>
      <c r="C12" s="347">
        <v>328.5</v>
      </c>
      <c r="D12" s="347">
        <v>343</v>
      </c>
      <c r="E12" s="512">
        <v>243</v>
      </c>
      <c r="F12" s="512">
        <v>259</v>
      </c>
      <c r="G12" s="512">
        <v>304</v>
      </c>
      <c r="H12" s="512">
        <v>335</v>
      </c>
      <c r="I12" s="512">
        <v>300</v>
      </c>
      <c r="J12" s="512">
        <v>300</v>
      </c>
      <c r="K12" s="347">
        <v>345</v>
      </c>
      <c r="L12" s="347">
        <v>345</v>
      </c>
      <c r="M12" s="347">
        <v>345</v>
      </c>
      <c r="N12" s="290"/>
    </row>
    <row r="13" spans="1:14" ht="12.75">
      <c r="A13" s="895"/>
      <c r="B13" s="389" t="s">
        <v>5</v>
      </c>
      <c r="C13" s="347">
        <v>328.5</v>
      </c>
      <c r="D13" s="347">
        <v>343</v>
      </c>
      <c r="E13" s="496">
        <v>243</v>
      </c>
      <c r="F13" s="496">
        <v>259</v>
      </c>
      <c r="G13" s="510">
        <v>304</v>
      </c>
      <c r="H13" s="510">
        <v>335</v>
      </c>
      <c r="I13" s="510">
        <v>300</v>
      </c>
      <c r="J13" s="510">
        <v>220</v>
      </c>
      <c r="K13" s="347">
        <v>300</v>
      </c>
      <c r="L13" s="347">
        <v>290</v>
      </c>
      <c r="M13" s="347">
        <v>390</v>
      </c>
      <c r="N13" s="290"/>
    </row>
    <row r="14" spans="1:14" ht="12.75">
      <c r="A14" s="895"/>
      <c r="B14" s="389" t="s">
        <v>67</v>
      </c>
      <c r="C14" s="347">
        <v>286511.81</v>
      </c>
      <c r="D14" s="347">
        <v>286511.81</v>
      </c>
      <c r="E14" s="512">
        <v>206480.81</v>
      </c>
      <c r="F14" s="512">
        <v>267177</v>
      </c>
      <c r="G14" s="512">
        <v>329846</v>
      </c>
      <c r="H14" s="512">
        <v>428994</v>
      </c>
      <c r="I14" s="512">
        <v>408294</v>
      </c>
      <c r="J14" s="512">
        <v>192500</v>
      </c>
      <c r="K14" s="347">
        <v>292500</v>
      </c>
      <c r="L14" s="347">
        <v>261700</v>
      </c>
      <c r="M14" s="347">
        <v>261700</v>
      </c>
      <c r="N14" s="290"/>
    </row>
    <row r="15" spans="1:14" ht="12.75">
      <c r="A15" s="895"/>
      <c r="B15" s="389" t="s">
        <v>63</v>
      </c>
      <c r="C15" s="351">
        <f aca="true" t="shared" si="5" ref="C15:H15">(C14/C13)</f>
        <v>872.1820700152207</v>
      </c>
      <c r="D15" s="351">
        <f t="shared" si="5"/>
        <v>835.3113994169096</v>
      </c>
      <c r="E15" s="351">
        <f t="shared" si="5"/>
        <v>849.7152674897119</v>
      </c>
      <c r="F15" s="351">
        <f t="shared" si="5"/>
        <v>1031.5714285714287</v>
      </c>
      <c r="G15" s="351">
        <f t="shared" si="5"/>
        <v>1085.0197368421052</v>
      </c>
      <c r="H15" s="351">
        <f t="shared" si="5"/>
        <v>1280.579104477612</v>
      </c>
      <c r="I15" s="351">
        <f>(I14/I13)</f>
        <v>1360.98</v>
      </c>
      <c r="J15" s="351">
        <f>(J14/J13)</f>
        <v>875</v>
      </c>
      <c r="K15" s="351">
        <f>(K14/K13)</f>
        <v>975</v>
      </c>
      <c r="L15" s="351">
        <f>(L14/L13)</f>
        <v>902.4137931034483</v>
      </c>
      <c r="M15" s="351">
        <f>(M14/M13)</f>
        <v>671.025641025641</v>
      </c>
      <c r="N15" s="290"/>
    </row>
    <row r="16" spans="1:14" ht="12.75">
      <c r="A16" s="896"/>
      <c r="B16" s="389" t="s">
        <v>9</v>
      </c>
      <c r="C16" s="349">
        <v>97</v>
      </c>
      <c r="D16" s="349">
        <v>73</v>
      </c>
      <c r="E16" s="526">
        <v>43</v>
      </c>
      <c r="F16" s="526">
        <v>43</v>
      </c>
      <c r="G16" s="526">
        <v>147</v>
      </c>
      <c r="H16" s="526">
        <v>150</v>
      </c>
      <c r="I16" s="526">
        <v>150</v>
      </c>
      <c r="J16" s="526">
        <v>150</v>
      </c>
      <c r="K16" s="354">
        <v>130</v>
      </c>
      <c r="L16" s="354">
        <v>71</v>
      </c>
      <c r="M16" s="354">
        <v>71</v>
      </c>
      <c r="N16" s="290"/>
    </row>
    <row r="17" spans="1:14" ht="12.75">
      <c r="A17" s="911" t="s">
        <v>11</v>
      </c>
      <c r="B17" s="390" t="s">
        <v>3</v>
      </c>
      <c r="C17" s="391"/>
      <c r="D17" s="391">
        <v>8</v>
      </c>
      <c r="E17" s="510">
        <v>8</v>
      </c>
      <c r="F17" s="510">
        <v>6</v>
      </c>
      <c r="G17" s="510">
        <v>6</v>
      </c>
      <c r="H17" s="510">
        <v>6</v>
      </c>
      <c r="I17" s="580">
        <v>0</v>
      </c>
      <c r="J17" s="580">
        <v>0</v>
      </c>
      <c r="K17" s="347">
        <v>4</v>
      </c>
      <c r="L17" s="347">
        <v>4</v>
      </c>
      <c r="M17" s="347">
        <v>4</v>
      </c>
      <c r="N17" s="290"/>
    </row>
    <row r="18" spans="1:14" ht="12.75">
      <c r="A18" s="912"/>
      <c r="B18" s="390" t="s">
        <v>5</v>
      </c>
      <c r="C18" s="391"/>
      <c r="D18" s="391">
        <v>8</v>
      </c>
      <c r="E18" s="510">
        <v>6</v>
      </c>
      <c r="F18" s="510">
        <v>6</v>
      </c>
      <c r="G18" s="510">
        <v>6</v>
      </c>
      <c r="H18" s="510">
        <v>6</v>
      </c>
      <c r="I18" s="580">
        <v>0</v>
      </c>
      <c r="J18" s="580">
        <v>0</v>
      </c>
      <c r="K18" s="347">
        <v>4</v>
      </c>
      <c r="L18" s="347">
        <v>4</v>
      </c>
      <c r="M18" s="347">
        <v>4</v>
      </c>
      <c r="N18" s="290"/>
    </row>
    <row r="19" spans="1:14" ht="12.75">
      <c r="A19" s="912"/>
      <c r="B19" s="390" t="s">
        <v>67</v>
      </c>
      <c r="C19" s="391"/>
      <c r="D19" s="391">
        <v>3616</v>
      </c>
      <c r="E19" s="512">
        <v>2916</v>
      </c>
      <c r="F19" s="512">
        <v>3116</v>
      </c>
      <c r="G19" s="512">
        <v>3190</v>
      </c>
      <c r="H19" s="512">
        <v>3850</v>
      </c>
      <c r="I19" s="580">
        <v>0</v>
      </c>
      <c r="J19" s="580">
        <v>0</v>
      </c>
      <c r="K19" s="347">
        <v>1860</v>
      </c>
      <c r="L19" s="347">
        <v>2105</v>
      </c>
      <c r="M19" s="347">
        <v>2105</v>
      </c>
      <c r="N19" s="290"/>
    </row>
    <row r="20" spans="1:14" ht="12.75">
      <c r="A20" s="912"/>
      <c r="B20" s="389" t="s">
        <v>128</v>
      </c>
      <c r="C20" s="391"/>
      <c r="D20" s="391">
        <f>SUM(D19/D18)</f>
        <v>452</v>
      </c>
      <c r="E20" s="391">
        <f>SUM(E19/E18)</f>
        <v>486</v>
      </c>
      <c r="F20" s="391">
        <f>SUM(F19/F18)</f>
        <v>519.3333333333334</v>
      </c>
      <c r="G20" s="391">
        <f>SUM(G19/G18)</f>
        <v>531.6666666666666</v>
      </c>
      <c r="H20" s="391">
        <f>SUM(H19/H18)</f>
        <v>641.6666666666666</v>
      </c>
      <c r="I20" s="580">
        <v>0</v>
      </c>
      <c r="J20" s="580">
        <v>0</v>
      </c>
      <c r="K20" s="351">
        <f>(K19/K18)</f>
        <v>465</v>
      </c>
      <c r="L20" s="351">
        <f>(L19/L18)</f>
        <v>526.25</v>
      </c>
      <c r="M20" s="351">
        <f>(M19/M18)</f>
        <v>526.25</v>
      </c>
      <c r="N20" s="290"/>
    </row>
    <row r="21" spans="1:14" ht="12.75">
      <c r="A21" s="913"/>
      <c r="B21" s="389" t="s">
        <v>9</v>
      </c>
      <c r="C21" s="347"/>
      <c r="D21" s="349">
        <v>5</v>
      </c>
      <c r="E21" s="526">
        <v>8</v>
      </c>
      <c r="F21" s="526">
        <v>6</v>
      </c>
      <c r="G21" s="526">
        <v>6</v>
      </c>
      <c r="H21" s="526">
        <v>6</v>
      </c>
      <c r="I21" s="580">
        <v>0</v>
      </c>
      <c r="J21" s="580">
        <v>0</v>
      </c>
      <c r="K21" s="354">
        <v>3</v>
      </c>
      <c r="L21" s="354">
        <v>1</v>
      </c>
      <c r="M21" s="354">
        <v>1</v>
      </c>
      <c r="N21" s="290"/>
    </row>
    <row r="22" spans="1:14" ht="12.75">
      <c r="A22" s="894" t="s">
        <v>13</v>
      </c>
      <c r="B22" s="390" t="s">
        <v>3</v>
      </c>
      <c r="C22" s="391">
        <v>6.81</v>
      </c>
      <c r="D22" s="391">
        <v>6.8</v>
      </c>
      <c r="E22" s="510">
        <v>12</v>
      </c>
      <c r="F22" s="510">
        <v>7</v>
      </c>
      <c r="G22" s="510">
        <v>7</v>
      </c>
      <c r="H22" s="510">
        <v>7</v>
      </c>
      <c r="I22" s="510">
        <v>3</v>
      </c>
      <c r="J22" s="510">
        <v>3</v>
      </c>
      <c r="K22" s="347">
        <v>3</v>
      </c>
      <c r="L22" s="347">
        <v>3</v>
      </c>
      <c r="M22" s="347">
        <v>3</v>
      </c>
      <c r="N22" s="290"/>
    </row>
    <row r="23" spans="1:14" ht="12.75">
      <c r="A23" s="895"/>
      <c r="B23" s="390" t="s">
        <v>5</v>
      </c>
      <c r="C23" s="347">
        <v>2.25</v>
      </c>
      <c r="D23" s="347">
        <v>6</v>
      </c>
      <c r="E23" s="510">
        <v>8</v>
      </c>
      <c r="F23" s="510">
        <v>7</v>
      </c>
      <c r="G23" s="510">
        <v>7</v>
      </c>
      <c r="H23" s="510">
        <v>7</v>
      </c>
      <c r="I23" s="510">
        <v>3</v>
      </c>
      <c r="J23" s="510">
        <v>3</v>
      </c>
      <c r="K23" s="347">
        <v>3</v>
      </c>
      <c r="L23" s="347">
        <v>3</v>
      </c>
      <c r="M23" s="347">
        <v>3</v>
      </c>
      <c r="N23" s="290"/>
    </row>
    <row r="24" spans="1:14" ht="12.75">
      <c r="A24" s="895"/>
      <c r="B24" s="390" t="s">
        <v>67</v>
      </c>
      <c r="C24" s="347">
        <v>380</v>
      </c>
      <c r="D24" s="347">
        <v>3380</v>
      </c>
      <c r="E24" s="512">
        <v>3654</v>
      </c>
      <c r="F24" s="512">
        <v>3854</v>
      </c>
      <c r="G24" s="512">
        <v>4136</v>
      </c>
      <c r="H24" s="512">
        <v>4951.98</v>
      </c>
      <c r="I24" s="512">
        <v>2180</v>
      </c>
      <c r="J24" s="512">
        <v>1380</v>
      </c>
      <c r="K24" s="347">
        <v>1380</v>
      </c>
      <c r="L24" s="347">
        <v>2110</v>
      </c>
      <c r="M24" s="347">
        <v>2110</v>
      </c>
      <c r="N24" s="290"/>
    </row>
    <row r="25" spans="1:14" ht="12.75">
      <c r="A25" s="895"/>
      <c r="B25" s="389" t="s">
        <v>128</v>
      </c>
      <c r="C25" s="391">
        <f aca="true" t="shared" si="6" ref="C25:H25">SUM(C24/C23)</f>
        <v>168.88888888888889</v>
      </c>
      <c r="D25" s="391">
        <f t="shared" si="6"/>
        <v>563.3333333333334</v>
      </c>
      <c r="E25" s="391">
        <f t="shared" si="6"/>
        <v>456.75</v>
      </c>
      <c r="F25" s="391">
        <f t="shared" si="6"/>
        <v>550.5714285714286</v>
      </c>
      <c r="G25" s="391">
        <f t="shared" si="6"/>
        <v>590.8571428571429</v>
      </c>
      <c r="H25" s="391">
        <f t="shared" si="6"/>
        <v>707.4257142857142</v>
      </c>
      <c r="I25" s="391">
        <f>SUM(I24/I23)</f>
        <v>726.6666666666666</v>
      </c>
      <c r="J25" s="391">
        <f>SUM(J24/J23)</f>
        <v>460</v>
      </c>
      <c r="K25" s="351">
        <f>(K24/K23)</f>
        <v>460</v>
      </c>
      <c r="L25" s="351">
        <f>(L24/L23)</f>
        <v>703.3333333333334</v>
      </c>
      <c r="M25" s="351">
        <f>(M24/M23)</f>
        <v>703.3333333333334</v>
      </c>
      <c r="N25" s="290"/>
    </row>
    <row r="26" spans="1:14" ht="12.75">
      <c r="A26" s="896"/>
      <c r="B26" s="389" t="s">
        <v>9</v>
      </c>
      <c r="C26" s="349">
        <v>6</v>
      </c>
      <c r="D26" s="349">
        <v>6</v>
      </c>
      <c r="E26" s="526">
        <v>8</v>
      </c>
      <c r="F26" s="526">
        <v>6</v>
      </c>
      <c r="G26" s="526">
        <v>6</v>
      </c>
      <c r="H26" s="526">
        <v>6</v>
      </c>
      <c r="I26" s="526">
        <v>7</v>
      </c>
      <c r="J26" s="526">
        <v>7</v>
      </c>
      <c r="K26" s="354">
        <v>7</v>
      </c>
      <c r="L26" s="354">
        <v>6</v>
      </c>
      <c r="M26" s="354">
        <v>6</v>
      </c>
      <c r="N26" s="290"/>
    </row>
    <row r="27" spans="1:14" ht="12.75">
      <c r="A27" s="894" t="s">
        <v>15</v>
      </c>
      <c r="B27" s="390" t="s">
        <v>3</v>
      </c>
      <c r="C27" s="391">
        <v>4.25</v>
      </c>
      <c r="D27" s="391">
        <v>5</v>
      </c>
      <c r="E27" s="577">
        <v>5</v>
      </c>
      <c r="F27" s="510">
        <v>5</v>
      </c>
      <c r="G27" s="510">
        <v>5</v>
      </c>
      <c r="H27" s="510">
        <v>5</v>
      </c>
      <c r="I27" s="580">
        <v>0</v>
      </c>
      <c r="J27" s="580">
        <v>0</v>
      </c>
      <c r="K27" s="347">
        <v>3</v>
      </c>
      <c r="L27" s="347">
        <v>3</v>
      </c>
      <c r="M27" s="347">
        <v>3.03</v>
      </c>
      <c r="N27" s="290"/>
    </row>
    <row r="28" spans="1:14" ht="12.75">
      <c r="A28" s="895"/>
      <c r="B28" s="390" t="s">
        <v>5</v>
      </c>
      <c r="C28" s="347">
        <v>1.75</v>
      </c>
      <c r="D28" s="347">
        <v>5.5</v>
      </c>
      <c r="E28" s="496">
        <v>5.5</v>
      </c>
      <c r="F28" s="510">
        <v>5</v>
      </c>
      <c r="G28" s="510">
        <v>5</v>
      </c>
      <c r="H28" s="510">
        <v>5</v>
      </c>
      <c r="I28" s="580">
        <v>0</v>
      </c>
      <c r="J28" s="580">
        <v>0</v>
      </c>
      <c r="K28" s="347">
        <v>3</v>
      </c>
      <c r="L28" s="347">
        <v>0.2</v>
      </c>
      <c r="M28" s="391">
        <v>3</v>
      </c>
      <c r="N28" s="290"/>
    </row>
    <row r="29" spans="1:14" ht="12.75">
      <c r="A29" s="895"/>
      <c r="B29" s="390" t="s">
        <v>127</v>
      </c>
      <c r="C29" s="347">
        <v>1162</v>
      </c>
      <c r="D29" s="347">
        <v>3162.5</v>
      </c>
      <c r="E29" s="512">
        <v>3162.5</v>
      </c>
      <c r="F29" s="512">
        <v>3270</v>
      </c>
      <c r="G29" s="512">
        <v>3366</v>
      </c>
      <c r="H29" s="512">
        <v>3690.94</v>
      </c>
      <c r="I29" s="580">
        <v>0</v>
      </c>
      <c r="J29" s="580">
        <v>0</v>
      </c>
      <c r="K29" s="347">
        <v>1580</v>
      </c>
      <c r="L29" s="347">
        <v>2798</v>
      </c>
      <c r="M29" s="347">
        <v>2798</v>
      </c>
      <c r="N29" s="290"/>
    </row>
    <row r="30" spans="1:14" ht="12.75">
      <c r="A30" s="895"/>
      <c r="B30" s="389" t="s">
        <v>63</v>
      </c>
      <c r="C30" s="347">
        <f aca="true" t="shared" si="7" ref="C30:H30">SUM(C29/C28)</f>
        <v>664</v>
      </c>
      <c r="D30" s="347">
        <f t="shared" si="7"/>
        <v>575</v>
      </c>
      <c r="E30" s="347">
        <f t="shared" si="7"/>
        <v>575</v>
      </c>
      <c r="F30" s="347">
        <f t="shared" si="7"/>
        <v>654</v>
      </c>
      <c r="G30" s="347">
        <f t="shared" si="7"/>
        <v>673.2</v>
      </c>
      <c r="H30" s="347">
        <f t="shared" si="7"/>
        <v>738.188</v>
      </c>
      <c r="I30" s="580">
        <v>0</v>
      </c>
      <c r="J30" s="580">
        <v>0</v>
      </c>
      <c r="K30" s="351">
        <f>(K29/K28)</f>
        <v>526.6666666666666</v>
      </c>
      <c r="L30" s="351">
        <f>(L29/L28)</f>
        <v>13990</v>
      </c>
      <c r="M30" s="351">
        <f>(M29/M28)</f>
        <v>932.6666666666666</v>
      </c>
      <c r="N30" s="290"/>
    </row>
    <row r="31" spans="1:14" ht="12.75">
      <c r="A31" s="896"/>
      <c r="B31" s="389" t="s">
        <v>9</v>
      </c>
      <c r="C31" s="349">
        <v>8</v>
      </c>
      <c r="D31" s="349">
        <v>10</v>
      </c>
      <c r="E31" s="526">
        <v>10</v>
      </c>
      <c r="F31" s="526">
        <v>10</v>
      </c>
      <c r="G31" s="526">
        <v>10</v>
      </c>
      <c r="H31" s="526">
        <v>10</v>
      </c>
      <c r="I31" s="580">
        <v>0</v>
      </c>
      <c r="J31" s="580">
        <v>0</v>
      </c>
      <c r="K31" s="354">
        <v>5</v>
      </c>
      <c r="L31" s="354">
        <v>8</v>
      </c>
      <c r="M31" s="354">
        <v>8</v>
      </c>
      <c r="N31" s="290"/>
    </row>
    <row r="32" spans="1:14" ht="12.75">
      <c r="A32" s="894" t="s">
        <v>170</v>
      </c>
      <c r="B32" s="393" t="s">
        <v>3</v>
      </c>
      <c r="C32" s="391">
        <v>12.95</v>
      </c>
      <c r="D32" s="391">
        <v>13</v>
      </c>
      <c r="E32" s="510">
        <v>15</v>
      </c>
      <c r="F32" s="510">
        <v>8.5</v>
      </c>
      <c r="G32" s="510">
        <v>9</v>
      </c>
      <c r="H32" s="510">
        <v>9</v>
      </c>
      <c r="I32" s="510">
        <v>5</v>
      </c>
      <c r="J32" s="510">
        <v>7</v>
      </c>
      <c r="K32" s="347">
        <v>5</v>
      </c>
      <c r="L32" s="347">
        <v>5</v>
      </c>
      <c r="M32" s="347">
        <v>5</v>
      </c>
      <c r="N32" s="290"/>
    </row>
    <row r="33" spans="1:14" ht="12.75">
      <c r="A33" s="895"/>
      <c r="B33" s="394" t="s">
        <v>5</v>
      </c>
      <c r="C33" s="347">
        <v>12.95</v>
      </c>
      <c r="D33" s="347">
        <v>13</v>
      </c>
      <c r="E33" s="510">
        <v>15</v>
      </c>
      <c r="F33" s="510">
        <v>8.5</v>
      </c>
      <c r="G33" s="510">
        <v>9</v>
      </c>
      <c r="H33" s="510">
        <v>9</v>
      </c>
      <c r="I33" s="510">
        <v>5</v>
      </c>
      <c r="J33" s="510">
        <v>7</v>
      </c>
      <c r="K33" s="347">
        <v>5</v>
      </c>
      <c r="L33" s="347">
        <v>5</v>
      </c>
      <c r="M33" s="347">
        <v>5</v>
      </c>
      <c r="N33" s="290"/>
    </row>
    <row r="34" spans="1:14" ht="12.75">
      <c r="A34" s="895"/>
      <c r="B34" s="389" t="s">
        <v>67</v>
      </c>
      <c r="C34" s="347">
        <v>19642</v>
      </c>
      <c r="D34" s="347">
        <v>17642</v>
      </c>
      <c r="E34" s="496">
        <v>18635</v>
      </c>
      <c r="F34" s="512">
        <v>9372</v>
      </c>
      <c r="G34" s="512">
        <v>9570</v>
      </c>
      <c r="H34" s="512">
        <v>10252.2</v>
      </c>
      <c r="I34" s="512">
        <v>5790</v>
      </c>
      <c r="J34" s="512">
        <v>3969</v>
      </c>
      <c r="K34" s="347">
        <v>2622</v>
      </c>
      <c r="L34" s="347">
        <v>2622</v>
      </c>
      <c r="M34" s="347">
        <v>2622</v>
      </c>
      <c r="N34" s="290"/>
    </row>
    <row r="35" spans="1:14" ht="12.75">
      <c r="A35" s="895"/>
      <c r="B35" s="389" t="s">
        <v>63</v>
      </c>
      <c r="C35" s="347">
        <f aca="true" t="shared" si="8" ref="C35:H35">SUM(C34/C33)</f>
        <v>1516.7567567567569</v>
      </c>
      <c r="D35" s="347">
        <f t="shared" si="8"/>
        <v>1357.076923076923</v>
      </c>
      <c r="E35" s="347">
        <f t="shared" si="8"/>
        <v>1242.3333333333333</v>
      </c>
      <c r="F35" s="347">
        <f t="shared" si="8"/>
        <v>1102.5882352941176</v>
      </c>
      <c r="G35" s="347">
        <f t="shared" si="8"/>
        <v>1063.3333333333333</v>
      </c>
      <c r="H35" s="347">
        <f t="shared" si="8"/>
        <v>1139.1333333333334</v>
      </c>
      <c r="I35" s="347">
        <f>SUM(I34/I33)</f>
        <v>1158</v>
      </c>
      <c r="J35" s="347">
        <f>SUM(J34/J33)</f>
        <v>567</v>
      </c>
      <c r="K35" s="351">
        <f>(K34/K33)</f>
        <v>524.4</v>
      </c>
      <c r="L35" s="351">
        <f>(L34/L33)</f>
        <v>524.4</v>
      </c>
      <c r="M35" s="351">
        <f>(M34/M33)</f>
        <v>524.4</v>
      </c>
      <c r="N35" s="290"/>
    </row>
    <row r="36" spans="1:14" ht="12.75">
      <c r="A36" s="896"/>
      <c r="B36" s="389" t="s">
        <v>9</v>
      </c>
      <c r="C36" s="349">
        <v>9</v>
      </c>
      <c r="D36" s="349">
        <v>9</v>
      </c>
      <c r="E36" s="526">
        <v>9</v>
      </c>
      <c r="F36" s="526">
        <v>13</v>
      </c>
      <c r="G36" s="526">
        <v>10</v>
      </c>
      <c r="H36" s="526">
        <v>10</v>
      </c>
      <c r="I36" s="526">
        <v>10</v>
      </c>
      <c r="J36" s="526">
        <v>10</v>
      </c>
      <c r="K36" s="354">
        <v>10</v>
      </c>
      <c r="L36" s="354">
        <v>10</v>
      </c>
      <c r="M36" s="354">
        <v>10</v>
      </c>
      <c r="N36" s="290"/>
    </row>
    <row r="37" spans="1:14" ht="12.75">
      <c r="A37" s="910" t="s">
        <v>312</v>
      </c>
      <c r="B37" s="393" t="s">
        <v>3</v>
      </c>
      <c r="C37" s="347"/>
      <c r="D37" s="347"/>
      <c r="E37" s="496"/>
      <c r="F37" s="496">
        <v>9</v>
      </c>
      <c r="G37" s="496">
        <v>9</v>
      </c>
      <c r="H37" s="510">
        <v>9</v>
      </c>
      <c r="I37" s="510">
        <v>11</v>
      </c>
      <c r="J37" s="510">
        <v>11</v>
      </c>
      <c r="K37" s="349">
        <v>0</v>
      </c>
      <c r="L37" s="349">
        <v>0</v>
      </c>
      <c r="M37" s="349">
        <v>0.5</v>
      </c>
      <c r="N37" s="290"/>
    </row>
    <row r="38" spans="1:14" ht="12.75">
      <c r="A38" s="910"/>
      <c r="B38" s="394" t="s">
        <v>5</v>
      </c>
      <c r="C38" s="347"/>
      <c r="D38" s="347"/>
      <c r="E38" s="496"/>
      <c r="F38" s="496">
        <v>9</v>
      </c>
      <c r="G38" s="496">
        <v>9</v>
      </c>
      <c r="H38" s="510">
        <v>9</v>
      </c>
      <c r="I38" s="510">
        <v>11</v>
      </c>
      <c r="J38" s="510">
        <v>11</v>
      </c>
      <c r="K38" s="349">
        <v>0</v>
      </c>
      <c r="L38" s="349">
        <v>0</v>
      </c>
      <c r="M38" s="349">
        <v>0.5</v>
      </c>
      <c r="N38" s="290"/>
    </row>
    <row r="39" spans="1:14" ht="12.75">
      <c r="A39" s="910"/>
      <c r="B39" s="389" t="s">
        <v>67</v>
      </c>
      <c r="C39" s="347"/>
      <c r="D39" s="347"/>
      <c r="E39" s="526"/>
      <c r="F39" s="526">
        <v>4380</v>
      </c>
      <c r="G39" s="526">
        <v>4642</v>
      </c>
      <c r="H39" s="510">
        <v>5586.9</v>
      </c>
      <c r="I39" s="510">
        <v>8140</v>
      </c>
      <c r="J39" s="510">
        <v>5746</v>
      </c>
      <c r="K39" s="349">
        <v>0</v>
      </c>
      <c r="L39" s="349">
        <v>0</v>
      </c>
      <c r="M39" s="349">
        <v>50</v>
      </c>
      <c r="N39" s="290"/>
    </row>
    <row r="40" spans="1:14" ht="12.75">
      <c r="A40" s="910"/>
      <c r="B40" s="389" t="s">
        <v>63</v>
      </c>
      <c r="C40" s="347"/>
      <c r="D40" s="347"/>
      <c r="E40" s="347"/>
      <c r="F40" s="347">
        <f>SUM(F39/F38)</f>
        <v>486.6666666666667</v>
      </c>
      <c r="G40" s="347">
        <f>SUM(G39/G38)</f>
        <v>515.7777777777778</v>
      </c>
      <c r="H40" s="347">
        <f>SUM(H39/H38)</f>
        <v>620.7666666666667</v>
      </c>
      <c r="I40" s="347">
        <f>SUM(I39/I38)</f>
        <v>740</v>
      </c>
      <c r="J40" s="347">
        <f>SUM(J39/J38)</f>
        <v>522.3636363636364</v>
      </c>
      <c r="K40" s="349">
        <v>0</v>
      </c>
      <c r="L40" s="349">
        <v>0</v>
      </c>
      <c r="M40" s="351">
        <f>(M39/M38)</f>
        <v>100</v>
      </c>
      <c r="N40" s="290"/>
    </row>
    <row r="41" spans="1:14" ht="12.75">
      <c r="A41" s="910"/>
      <c r="B41" s="389" t="s">
        <v>9</v>
      </c>
      <c r="C41" s="347"/>
      <c r="D41" s="347"/>
      <c r="E41" s="496"/>
      <c r="F41" s="496">
        <v>14</v>
      </c>
      <c r="G41" s="496">
        <v>14</v>
      </c>
      <c r="H41" s="496">
        <v>14</v>
      </c>
      <c r="I41" s="496">
        <v>21</v>
      </c>
      <c r="J41" s="496">
        <v>21</v>
      </c>
      <c r="K41" s="349">
        <v>0</v>
      </c>
      <c r="L41" s="578">
        <v>0</v>
      </c>
      <c r="M41" s="578">
        <v>1</v>
      </c>
      <c r="N41" s="290"/>
    </row>
    <row r="42" spans="1:14" ht="12.75">
      <c r="A42" s="894" t="s">
        <v>174</v>
      </c>
      <c r="B42" s="393" t="s">
        <v>3</v>
      </c>
      <c r="C42" s="391"/>
      <c r="D42" s="391">
        <v>40</v>
      </c>
      <c r="E42" s="510">
        <v>40</v>
      </c>
      <c r="F42" s="510">
        <v>36</v>
      </c>
      <c r="G42" s="510">
        <v>36</v>
      </c>
      <c r="H42" s="510">
        <v>36</v>
      </c>
      <c r="I42" s="510">
        <v>36</v>
      </c>
      <c r="J42" s="510">
        <v>36</v>
      </c>
      <c r="K42" s="347">
        <v>35</v>
      </c>
      <c r="L42" s="347">
        <v>16</v>
      </c>
      <c r="M42" s="347">
        <v>16</v>
      </c>
      <c r="N42" s="290"/>
    </row>
    <row r="43" spans="1:14" ht="12.75">
      <c r="A43" s="895"/>
      <c r="B43" s="394" t="s">
        <v>5</v>
      </c>
      <c r="C43" s="347"/>
      <c r="D43" s="347">
        <v>40</v>
      </c>
      <c r="E43" s="510">
        <v>36</v>
      </c>
      <c r="F43" s="510">
        <v>36</v>
      </c>
      <c r="G43" s="510">
        <v>36</v>
      </c>
      <c r="H43" s="510">
        <v>36</v>
      </c>
      <c r="I43" s="510">
        <v>36</v>
      </c>
      <c r="J43" s="510">
        <v>36</v>
      </c>
      <c r="K43" s="347">
        <v>35</v>
      </c>
      <c r="L43" s="347">
        <v>16</v>
      </c>
      <c r="M43" s="347">
        <v>16</v>
      </c>
      <c r="N43" s="290"/>
    </row>
    <row r="44" spans="1:14" ht="12.75">
      <c r="A44" s="895"/>
      <c r="B44" s="389" t="s">
        <v>67</v>
      </c>
      <c r="C44" s="347"/>
      <c r="D44" s="347">
        <v>19650</v>
      </c>
      <c r="E44" s="526">
        <v>18350</v>
      </c>
      <c r="F44" s="526">
        <v>17220</v>
      </c>
      <c r="G44" s="526">
        <v>17688</v>
      </c>
      <c r="H44" s="526">
        <v>24979.02</v>
      </c>
      <c r="I44" s="526">
        <v>27543</v>
      </c>
      <c r="J44" s="526">
        <v>20543</v>
      </c>
      <c r="K44" s="347">
        <v>19110</v>
      </c>
      <c r="L44" s="347">
        <v>7925</v>
      </c>
      <c r="M44" s="347">
        <v>7915</v>
      </c>
      <c r="N44" s="290"/>
    </row>
    <row r="45" spans="1:14" ht="12.75">
      <c r="A45" s="895"/>
      <c r="B45" s="389" t="s">
        <v>63</v>
      </c>
      <c r="C45" s="347"/>
      <c r="D45" s="347">
        <f aca="true" t="shared" si="9" ref="D45:J45">SUM(D44/D43)</f>
        <v>491.25</v>
      </c>
      <c r="E45" s="347">
        <f t="shared" si="9"/>
        <v>509.72222222222223</v>
      </c>
      <c r="F45" s="347">
        <f t="shared" si="9"/>
        <v>478.3333333333333</v>
      </c>
      <c r="G45" s="347">
        <f t="shared" si="9"/>
        <v>491.3333333333333</v>
      </c>
      <c r="H45" s="347">
        <f t="shared" si="9"/>
        <v>693.8616666666667</v>
      </c>
      <c r="I45" s="347">
        <f t="shared" si="9"/>
        <v>765.0833333333334</v>
      </c>
      <c r="J45" s="347">
        <f t="shared" si="9"/>
        <v>570.6388888888889</v>
      </c>
      <c r="K45" s="351">
        <f>(K44/K43)</f>
        <v>546</v>
      </c>
      <c r="L45" s="351">
        <f>(L44/L43)</f>
        <v>495.3125</v>
      </c>
      <c r="M45" s="351">
        <f>(M44/M43)</f>
        <v>494.6875</v>
      </c>
      <c r="N45" s="290"/>
    </row>
    <row r="46" spans="1:14" ht="12.75">
      <c r="A46" s="896"/>
      <c r="B46" s="389" t="s">
        <v>9</v>
      </c>
      <c r="C46" s="347"/>
      <c r="D46" s="349">
        <v>50</v>
      </c>
      <c r="E46" s="526">
        <v>50</v>
      </c>
      <c r="F46" s="526">
        <v>48</v>
      </c>
      <c r="G46" s="526">
        <v>48</v>
      </c>
      <c r="H46" s="526">
        <v>48</v>
      </c>
      <c r="I46" s="526">
        <v>48</v>
      </c>
      <c r="J46" s="526">
        <v>48</v>
      </c>
      <c r="K46" s="354">
        <v>48</v>
      </c>
      <c r="L46" s="354">
        <v>9</v>
      </c>
      <c r="M46" s="354">
        <v>9</v>
      </c>
      <c r="N46" s="290"/>
    </row>
    <row r="47" spans="1:14" ht="12.75">
      <c r="A47" s="894" t="s">
        <v>23</v>
      </c>
      <c r="B47" s="393" t="s">
        <v>3</v>
      </c>
      <c r="C47" s="391">
        <v>50.4</v>
      </c>
      <c r="D47" s="391">
        <v>50.4</v>
      </c>
      <c r="E47" s="510">
        <v>35</v>
      </c>
      <c r="F47" s="510">
        <v>15</v>
      </c>
      <c r="G47" s="510">
        <v>14</v>
      </c>
      <c r="H47" s="510">
        <v>14</v>
      </c>
      <c r="I47" s="510">
        <v>17</v>
      </c>
      <c r="J47" s="510">
        <v>17</v>
      </c>
      <c r="K47" s="347">
        <v>3</v>
      </c>
      <c r="L47" s="347">
        <v>2</v>
      </c>
      <c r="M47" s="347">
        <v>2</v>
      </c>
      <c r="N47" s="290"/>
    </row>
    <row r="48" spans="1:14" ht="12.75">
      <c r="A48" s="895"/>
      <c r="B48" s="394" t="s">
        <v>5</v>
      </c>
      <c r="C48" s="347">
        <v>15.5</v>
      </c>
      <c r="D48" s="347">
        <v>15.5</v>
      </c>
      <c r="E48" s="510">
        <v>21</v>
      </c>
      <c r="F48" s="510">
        <v>14</v>
      </c>
      <c r="G48" s="510">
        <v>14</v>
      </c>
      <c r="H48" s="510">
        <v>14</v>
      </c>
      <c r="I48" s="510">
        <v>17</v>
      </c>
      <c r="J48" s="510">
        <v>17</v>
      </c>
      <c r="K48" s="347">
        <v>3</v>
      </c>
      <c r="L48" s="347">
        <v>2</v>
      </c>
      <c r="M48" s="347">
        <v>2</v>
      </c>
      <c r="N48" s="290"/>
    </row>
    <row r="49" spans="1:14" ht="12.75">
      <c r="A49" s="895"/>
      <c r="B49" s="389" t="s">
        <v>67</v>
      </c>
      <c r="C49" s="347">
        <v>9449</v>
      </c>
      <c r="D49" s="347">
        <v>9449</v>
      </c>
      <c r="E49" s="526">
        <v>20449</v>
      </c>
      <c r="F49" s="526">
        <v>14348</v>
      </c>
      <c r="G49" s="526">
        <v>16676</v>
      </c>
      <c r="H49" s="526">
        <v>17550.06</v>
      </c>
      <c r="I49" s="526">
        <v>17700</v>
      </c>
      <c r="J49" s="512">
        <v>15050</v>
      </c>
      <c r="K49" s="347">
        <v>1950</v>
      </c>
      <c r="L49" s="347">
        <v>1910</v>
      </c>
      <c r="M49" s="347">
        <v>1950</v>
      </c>
      <c r="N49" s="290"/>
    </row>
    <row r="50" spans="1:14" ht="12.75">
      <c r="A50" s="895"/>
      <c r="B50" s="389" t="s">
        <v>63</v>
      </c>
      <c r="C50" s="347">
        <f aca="true" t="shared" si="10" ref="C50:H50">SUM(C49/C48)</f>
        <v>609.6129032258065</v>
      </c>
      <c r="D50" s="347">
        <f t="shared" si="10"/>
        <v>609.6129032258065</v>
      </c>
      <c r="E50" s="347">
        <f t="shared" si="10"/>
        <v>973.7619047619048</v>
      </c>
      <c r="F50" s="347">
        <f t="shared" si="10"/>
        <v>1024.857142857143</v>
      </c>
      <c r="G50" s="347">
        <f t="shared" si="10"/>
        <v>1191.142857142857</v>
      </c>
      <c r="H50" s="347">
        <f t="shared" si="10"/>
        <v>1253.5757142857144</v>
      </c>
      <c r="I50" s="347">
        <f>SUM(I49/I48)</f>
        <v>1041.1764705882354</v>
      </c>
      <c r="J50" s="347">
        <f>SUM(J49/J48)</f>
        <v>885.2941176470588</v>
      </c>
      <c r="K50" s="351">
        <f>(K49/K48)</f>
        <v>650</v>
      </c>
      <c r="L50" s="351">
        <f>(L49/L48)</f>
        <v>955</v>
      </c>
      <c r="M50" s="351">
        <f>(M49/M48)</f>
        <v>975</v>
      </c>
      <c r="N50" s="290"/>
    </row>
    <row r="51" spans="1:14" ht="12.75">
      <c r="A51" s="896"/>
      <c r="B51" s="389" t="s">
        <v>9</v>
      </c>
      <c r="C51" s="349">
        <v>19</v>
      </c>
      <c r="D51" s="349">
        <v>19</v>
      </c>
      <c r="E51" s="526">
        <v>15</v>
      </c>
      <c r="F51" s="526">
        <v>14</v>
      </c>
      <c r="G51" s="526">
        <v>14</v>
      </c>
      <c r="H51" s="526">
        <v>14</v>
      </c>
      <c r="I51" s="526">
        <v>15</v>
      </c>
      <c r="J51" s="526">
        <v>15</v>
      </c>
      <c r="K51" s="354">
        <v>5</v>
      </c>
      <c r="L51" s="354">
        <v>5</v>
      </c>
      <c r="M51" s="354">
        <v>5</v>
      </c>
      <c r="N51" s="290"/>
    </row>
    <row r="52" spans="1:14" ht="12.75" hidden="1">
      <c r="A52" s="910" t="s">
        <v>154</v>
      </c>
      <c r="B52" s="393" t="s">
        <v>3</v>
      </c>
      <c r="C52" s="347"/>
      <c r="D52" s="347"/>
      <c r="E52" s="496"/>
      <c r="F52" s="496"/>
      <c r="G52" s="496"/>
      <c r="H52" s="496"/>
      <c r="I52" s="496"/>
      <c r="J52" s="496"/>
      <c r="K52" s="347"/>
      <c r="L52" s="347"/>
      <c r="M52" s="347"/>
      <c r="N52" s="290"/>
    </row>
    <row r="53" spans="1:14" ht="12.75" hidden="1">
      <c r="A53" s="910"/>
      <c r="B53" s="394" t="s">
        <v>5</v>
      </c>
      <c r="C53" s="347"/>
      <c r="D53" s="347"/>
      <c r="E53" s="496"/>
      <c r="F53" s="496"/>
      <c r="G53" s="496"/>
      <c r="H53" s="496"/>
      <c r="I53" s="496"/>
      <c r="J53" s="496"/>
      <c r="K53" s="347"/>
      <c r="L53" s="347"/>
      <c r="M53" s="347"/>
      <c r="N53" s="290"/>
    </row>
    <row r="54" spans="1:14" ht="12.75" hidden="1">
      <c r="A54" s="910"/>
      <c r="B54" s="389" t="s">
        <v>67</v>
      </c>
      <c r="C54" s="347"/>
      <c r="D54" s="347"/>
      <c r="E54" s="496"/>
      <c r="F54" s="496"/>
      <c r="G54" s="496"/>
      <c r="H54" s="496"/>
      <c r="I54" s="496"/>
      <c r="J54" s="496"/>
      <c r="K54" s="347"/>
      <c r="L54" s="347"/>
      <c r="M54" s="347"/>
      <c r="N54" s="290"/>
    </row>
    <row r="55" spans="1:14" ht="12.75" hidden="1">
      <c r="A55" s="910"/>
      <c r="B55" s="389" t="s">
        <v>63</v>
      </c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290"/>
    </row>
    <row r="56" spans="1:14" ht="12.75" hidden="1">
      <c r="A56" s="910"/>
      <c r="B56" s="389" t="s">
        <v>9</v>
      </c>
      <c r="C56" s="347"/>
      <c r="D56" s="347"/>
      <c r="E56" s="496"/>
      <c r="F56" s="496"/>
      <c r="G56" s="496"/>
      <c r="H56" s="496"/>
      <c r="I56" s="496"/>
      <c r="J56" s="496"/>
      <c r="K56" s="354"/>
      <c r="L56" s="354"/>
      <c r="M56" s="354"/>
      <c r="N56" s="290"/>
    </row>
    <row r="57" spans="1:14" ht="12.75">
      <c r="A57" s="894" t="s">
        <v>152</v>
      </c>
      <c r="B57" s="390" t="s">
        <v>3</v>
      </c>
      <c r="C57" s="391"/>
      <c r="D57" s="391"/>
      <c r="E57" s="496"/>
      <c r="F57" s="496"/>
      <c r="G57" s="496"/>
      <c r="H57" s="496"/>
      <c r="I57" s="496">
        <v>0</v>
      </c>
      <c r="J57" s="496">
        <v>0</v>
      </c>
      <c r="K57" s="347">
        <v>1</v>
      </c>
      <c r="L57" s="347">
        <v>1</v>
      </c>
      <c r="M57" s="347">
        <v>1</v>
      </c>
      <c r="N57" s="290"/>
    </row>
    <row r="58" spans="1:14" ht="12.75">
      <c r="A58" s="895"/>
      <c r="B58" s="390" t="s">
        <v>5</v>
      </c>
      <c r="C58" s="347"/>
      <c r="D58" s="347"/>
      <c r="E58" s="496"/>
      <c r="F58" s="496"/>
      <c r="G58" s="496"/>
      <c r="H58" s="496"/>
      <c r="I58" s="496">
        <v>0</v>
      </c>
      <c r="J58" s="496">
        <v>0</v>
      </c>
      <c r="K58" s="347">
        <v>1</v>
      </c>
      <c r="L58" s="347">
        <v>1</v>
      </c>
      <c r="M58" s="347">
        <v>1</v>
      </c>
      <c r="N58" s="290"/>
    </row>
    <row r="59" spans="1:14" ht="12.75">
      <c r="A59" s="895"/>
      <c r="B59" s="390" t="s">
        <v>127</v>
      </c>
      <c r="C59" s="347"/>
      <c r="D59" s="347"/>
      <c r="E59" s="526"/>
      <c r="F59" s="526"/>
      <c r="G59" s="526"/>
      <c r="H59" s="526"/>
      <c r="I59" s="496">
        <v>0</v>
      </c>
      <c r="J59" s="496">
        <v>0</v>
      </c>
      <c r="K59" s="347">
        <v>300</v>
      </c>
      <c r="L59" s="347">
        <v>300</v>
      </c>
      <c r="M59" s="347">
        <v>300</v>
      </c>
      <c r="N59" s="290"/>
    </row>
    <row r="60" spans="1:14" ht="12.75">
      <c r="A60" s="895"/>
      <c r="B60" s="389" t="s">
        <v>128</v>
      </c>
      <c r="C60" s="346"/>
      <c r="D60" s="346"/>
      <c r="E60" s="346"/>
      <c r="F60" s="346"/>
      <c r="G60" s="346"/>
      <c r="H60" s="347"/>
      <c r="I60" s="496">
        <v>0</v>
      </c>
      <c r="J60" s="496">
        <v>0</v>
      </c>
      <c r="K60" s="351">
        <f>(K59/K58)</f>
        <v>300</v>
      </c>
      <c r="L60" s="351">
        <f>(L59/L58)</f>
        <v>300</v>
      </c>
      <c r="M60" s="351">
        <f>(M59/M58)</f>
        <v>300</v>
      </c>
      <c r="N60" s="290"/>
    </row>
    <row r="61" spans="1:14" ht="12.75">
      <c r="A61" s="896"/>
      <c r="B61" s="389" t="s">
        <v>9</v>
      </c>
      <c r="C61" s="347"/>
      <c r="D61" s="347"/>
      <c r="E61" s="496"/>
      <c r="F61" s="496"/>
      <c r="G61" s="496"/>
      <c r="H61" s="496"/>
      <c r="I61" s="496">
        <v>0</v>
      </c>
      <c r="J61" s="496">
        <v>0</v>
      </c>
      <c r="K61" s="354">
        <v>4</v>
      </c>
      <c r="L61" s="354">
        <v>4</v>
      </c>
      <c r="M61" s="354">
        <v>4</v>
      </c>
      <c r="N61" s="290"/>
    </row>
    <row r="62" spans="1:13" ht="12.75" hidden="1">
      <c r="A62" s="216"/>
      <c r="B62" s="206" t="s">
        <v>3</v>
      </c>
      <c r="C62" s="98"/>
      <c r="D62" s="98"/>
      <c r="E62" s="49"/>
      <c r="F62" s="49"/>
      <c r="G62" s="49"/>
      <c r="H62" s="49"/>
      <c r="I62" s="49"/>
      <c r="J62" s="49"/>
      <c r="K62" s="161"/>
      <c r="L62" s="49"/>
      <c r="M62" s="49"/>
    </row>
    <row r="63" spans="1:13" ht="12.75" hidden="1">
      <c r="A63" s="215" t="s">
        <v>141</v>
      </c>
      <c r="B63" s="206" t="s">
        <v>5</v>
      </c>
      <c r="C63" s="76"/>
      <c r="D63" s="76"/>
      <c r="E63" s="49"/>
      <c r="F63" s="49"/>
      <c r="G63" s="49"/>
      <c r="H63" s="49"/>
      <c r="I63" s="49"/>
      <c r="J63" s="49"/>
      <c r="K63" s="161"/>
      <c r="L63" s="49"/>
      <c r="M63" s="49"/>
    </row>
    <row r="64" spans="1:13" ht="12.75" hidden="1">
      <c r="A64" s="215" t="s">
        <v>142</v>
      </c>
      <c r="B64" s="206" t="s">
        <v>127</v>
      </c>
      <c r="C64" s="76"/>
      <c r="D64" s="76"/>
      <c r="E64" s="207"/>
      <c r="F64" s="207"/>
      <c r="G64" s="207"/>
      <c r="H64" s="207"/>
      <c r="I64" s="207"/>
      <c r="J64" s="207"/>
      <c r="K64" s="161"/>
      <c r="L64" s="49"/>
      <c r="M64" s="49"/>
    </row>
    <row r="65" spans="1:13" ht="12.75" hidden="1">
      <c r="A65" s="216"/>
      <c r="B65" s="82" t="s">
        <v>128</v>
      </c>
      <c r="C65" s="83"/>
      <c r="D65" s="83"/>
      <c r="E65" s="83"/>
      <c r="F65" s="83"/>
      <c r="G65" s="83"/>
      <c r="H65" s="76"/>
      <c r="I65" s="76"/>
      <c r="J65" s="76"/>
      <c r="K65" s="161"/>
      <c r="L65" s="49"/>
      <c r="M65" s="49"/>
    </row>
    <row r="66" spans="1:13" ht="13.5" hidden="1" thickBot="1">
      <c r="A66" s="228"/>
      <c r="B66" s="84" t="s">
        <v>9</v>
      </c>
      <c r="C66" s="100"/>
      <c r="D66" s="100"/>
      <c r="E66" s="51"/>
      <c r="F66" s="51"/>
      <c r="G66" s="51"/>
      <c r="H66" s="51"/>
      <c r="I66" s="51"/>
      <c r="J66" s="51"/>
      <c r="K66" s="164"/>
      <c r="L66" s="51"/>
      <c r="M66" s="51"/>
    </row>
    <row r="67" spans="1:13" ht="12.75">
      <c r="A67" s="571" t="s">
        <v>149</v>
      </c>
      <c r="B67" s="572"/>
      <c r="C67" s="290"/>
      <c r="D67" s="290"/>
      <c r="E67" s="290"/>
      <c r="F67" s="290"/>
      <c r="G67" s="290"/>
      <c r="H67" s="290"/>
      <c r="I67" s="290"/>
      <c r="J67" s="290"/>
      <c r="K67" s="333"/>
      <c r="L67" s="290"/>
      <c r="M67" s="290"/>
    </row>
    <row r="68" spans="1:13" ht="12.75">
      <c r="A68" s="900" t="s">
        <v>281</v>
      </c>
      <c r="B68" s="900"/>
      <c r="C68" s="900"/>
      <c r="D68" s="900"/>
      <c r="E68" s="900"/>
      <c r="F68" s="900"/>
      <c r="G68" s="900"/>
      <c r="H68" s="900"/>
      <c r="I68" s="900"/>
      <c r="J68" s="900"/>
      <c r="K68" s="900"/>
      <c r="L68" s="900"/>
      <c r="M68" s="900"/>
    </row>
    <row r="69" spans="1:2" ht="12.75">
      <c r="A69" s="830"/>
      <c r="B69" s="830"/>
    </row>
    <row r="70" spans="1:2" ht="12.75">
      <c r="A70" s="12"/>
      <c r="B70" s="12"/>
    </row>
    <row r="71" spans="1:2" ht="12.75">
      <c r="A71" s="12"/>
      <c r="B71" s="12"/>
    </row>
  </sheetData>
  <sheetProtection/>
  <mergeCells count="18">
    <mergeCell ref="A47:A51"/>
    <mergeCell ref="A57:A61"/>
    <mergeCell ref="A12:A16"/>
    <mergeCell ref="A17:A21"/>
    <mergeCell ref="A22:A26"/>
    <mergeCell ref="A27:A31"/>
    <mergeCell ref="A32:A36"/>
    <mergeCell ref="A42:A46"/>
    <mergeCell ref="A5:M5"/>
    <mergeCell ref="A4:M4"/>
    <mergeCell ref="A69:B69"/>
    <mergeCell ref="A1:B1"/>
    <mergeCell ref="A37:A41"/>
    <mergeCell ref="A52:A56"/>
    <mergeCell ref="A2:M2"/>
    <mergeCell ref="A3:M3"/>
    <mergeCell ref="A68:M68"/>
    <mergeCell ref="A7:A11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N74"/>
  <sheetViews>
    <sheetView zoomScale="86" zoomScaleNormal="86" zoomScalePageLayoutView="0" workbookViewId="0" topLeftCell="A13">
      <selection activeCell="S15" sqref="S15"/>
    </sheetView>
  </sheetViews>
  <sheetFormatPr defaultColWidth="11.421875" defaultRowHeight="12.75"/>
  <cols>
    <col min="1" max="1" width="22.57421875" style="0" customWidth="1"/>
    <col min="2" max="2" width="19.421875" style="0" customWidth="1"/>
    <col min="3" max="3" width="12.8515625" style="0" hidden="1" customWidth="1"/>
    <col min="4" max="5" width="16.28125" style="0" hidden="1" customWidth="1"/>
    <col min="6" max="7" width="15.140625" style="0" hidden="1" customWidth="1"/>
    <col min="8" max="8" width="13.8515625" style="0" customWidth="1"/>
    <col min="9" max="9" width="13.57421875" style="0" customWidth="1"/>
    <col min="10" max="10" width="13.00390625" style="0" customWidth="1"/>
    <col min="11" max="11" width="12.8515625" style="0" customWidth="1"/>
    <col min="12" max="12" width="11.7109375" style="0" bestFit="1" customWidth="1"/>
  </cols>
  <sheetData>
    <row r="1" spans="1:14" ht="12.7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12.7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27.75" customHeight="1">
      <c r="A3" s="579" t="s">
        <v>64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290"/>
    </row>
    <row r="4" spans="1:14" ht="12.75" customHeight="1">
      <c r="A4" s="818"/>
      <c r="B4" s="818"/>
      <c r="C4" s="818"/>
      <c r="D4" s="818"/>
      <c r="E4" s="818"/>
      <c r="F4" s="818"/>
      <c r="G4" s="818"/>
      <c r="H4" s="818"/>
      <c r="I4" s="818"/>
      <c r="J4" s="818"/>
      <c r="K4" s="290"/>
      <c r="L4" s="290"/>
      <c r="M4" s="290"/>
      <c r="N4" s="290"/>
    </row>
    <row r="5" spans="1:14" ht="12.75">
      <c r="A5" s="805" t="s">
        <v>166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290"/>
      <c r="N5" s="290"/>
    </row>
    <row r="6" spans="1:14" s="217" customFormat="1" ht="12.75">
      <c r="A6" s="805" t="s">
        <v>196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779"/>
      <c r="N6" s="779"/>
    </row>
    <row r="7" spans="1:14" ht="12.75">
      <c r="A7" s="805" t="s">
        <v>288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290"/>
      <c r="N7" s="290"/>
    </row>
    <row r="8" spans="1:14" ht="12.75">
      <c r="A8" s="382" t="s">
        <v>50</v>
      </c>
      <c r="B8" s="382" t="s">
        <v>111</v>
      </c>
      <c r="C8" s="383" t="s">
        <v>151</v>
      </c>
      <c r="D8" s="383" t="s">
        <v>147</v>
      </c>
      <c r="E8" s="383" t="s">
        <v>157</v>
      </c>
      <c r="F8" s="383" t="s">
        <v>162</v>
      </c>
      <c r="G8" s="383" t="s">
        <v>169</v>
      </c>
      <c r="H8" s="383" t="s">
        <v>305</v>
      </c>
      <c r="I8" s="383" t="s">
        <v>306</v>
      </c>
      <c r="J8" s="384" t="s">
        <v>307</v>
      </c>
      <c r="K8" s="384" t="s">
        <v>298</v>
      </c>
      <c r="L8" s="384" t="s">
        <v>299</v>
      </c>
      <c r="M8" s="290"/>
      <c r="N8" s="290"/>
    </row>
    <row r="9" spans="1:14" ht="12.75">
      <c r="A9" s="806" t="s">
        <v>27</v>
      </c>
      <c r="B9" s="385" t="s">
        <v>3</v>
      </c>
      <c r="C9" s="386">
        <f aca="true" t="shared" si="0" ref="C9:I9">SUM(C14+C19+C24+C29+C34+C39+C44+C49+C54+C59+C64)</f>
        <v>14878</v>
      </c>
      <c r="D9" s="386">
        <f t="shared" si="0"/>
        <v>14988.5</v>
      </c>
      <c r="E9" s="386">
        <f t="shared" si="0"/>
        <v>14995.5</v>
      </c>
      <c r="F9" s="386">
        <f t="shared" si="0"/>
        <v>14616.5</v>
      </c>
      <c r="G9" s="386">
        <f t="shared" si="0"/>
        <v>14698</v>
      </c>
      <c r="H9" s="386">
        <f t="shared" si="0"/>
        <v>14925</v>
      </c>
      <c r="I9" s="386">
        <f t="shared" si="0"/>
        <v>14925</v>
      </c>
      <c r="J9" s="386">
        <f>SUM(J14+J19+J24+J29+J34+J39+J44+J49+J54+J59+J64)</f>
        <v>14806</v>
      </c>
      <c r="K9" s="386">
        <f>SUM(K14+K19+K24+K29+K34+K39+K44+K49+K54+K59+K64)</f>
        <v>14821</v>
      </c>
      <c r="L9" s="386">
        <f>SUM(L14+L19+L24+L29+L34+L39+L44+L49+L54+L59+L64)</f>
        <v>14853</v>
      </c>
      <c r="M9" s="290"/>
      <c r="N9" s="290"/>
    </row>
    <row r="10" spans="1:14" ht="12.75">
      <c r="A10" s="806"/>
      <c r="B10" s="387" t="s">
        <v>5</v>
      </c>
      <c r="C10" s="339">
        <f aca="true" t="shared" si="1" ref="C10:I11">SUM(C15+C20+C25+C30+C35+C40+C45+C55+C50+C60+C65)</f>
        <v>14308</v>
      </c>
      <c r="D10" s="339">
        <f t="shared" si="1"/>
        <v>14400</v>
      </c>
      <c r="E10" s="339">
        <f t="shared" si="1"/>
        <v>13856.5</v>
      </c>
      <c r="F10" s="339">
        <f t="shared" si="1"/>
        <v>13956.5</v>
      </c>
      <c r="G10" s="339">
        <f t="shared" si="1"/>
        <v>13978</v>
      </c>
      <c r="H10" s="339">
        <f t="shared" si="1"/>
        <v>14685</v>
      </c>
      <c r="I10" s="339">
        <f t="shared" si="1"/>
        <v>14685</v>
      </c>
      <c r="J10" s="339">
        <f aca="true" t="shared" si="2" ref="J10:L11">SUM(J15+J20+J25+J30+J35+J40+J45+J55+J50+J60+J65)</f>
        <v>14536</v>
      </c>
      <c r="K10" s="339">
        <f t="shared" si="2"/>
        <v>14186</v>
      </c>
      <c r="L10" s="339">
        <f t="shared" si="2"/>
        <v>13788</v>
      </c>
      <c r="M10" s="290"/>
      <c r="N10" s="290"/>
    </row>
    <row r="11" spans="1:14" ht="12.75">
      <c r="A11" s="806"/>
      <c r="B11" s="340" t="s">
        <v>67</v>
      </c>
      <c r="C11" s="339">
        <f t="shared" si="1"/>
        <v>4167149</v>
      </c>
      <c r="D11" s="339">
        <f t="shared" si="1"/>
        <v>4057540</v>
      </c>
      <c r="E11" s="339">
        <f t="shared" si="1"/>
        <v>3741235.7</v>
      </c>
      <c r="F11" s="339">
        <f t="shared" si="1"/>
        <v>4217092</v>
      </c>
      <c r="G11" s="339">
        <f t="shared" si="1"/>
        <v>4462465</v>
      </c>
      <c r="H11" s="339">
        <f t="shared" si="1"/>
        <v>4858045</v>
      </c>
      <c r="I11" s="339">
        <f t="shared" si="1"/>
        <v>5105925</v>
      </c>
      <c r="J11" s="339">
        <f t="shared" si="2"/>
        <v>5128530</v>
      </c>
      <c r="K11" s="339">
        <f t="shared" si="2"/>
        <v>4541030</v>
      </c>
      <c r="L11" s="339">
        <f t="shared" si="2"/>
        <v>5060581</v>
      </c>
      <c r="M11" s="290"/>
      <c r="N11" s="290"/>
    </row>
    <row r="12" spans="1:14" ht="12.75">
      <c r="A12" s="806"/>
      <c r="B12" s="387" t="s">
        <v>128</v>
      </c>
      <c r="C12" s="573">
        <f aca="true" t="shared" si="3" ref="C12:I12">SUM(C11/C10)</f>
        <v>291.24608610567515</v>
      </c>
      <c r="D12" s="573">
        <f t="shared" si="3"/>
        <v>281.7736111111111</v>
      </c>
      <c r="E12" s="573">
        <f t="shared" si="3"/>
        <v>269.9986071518782</v>
      </c>
      <c r="F12" s="573">
        <f t="shared" si="3"/>
        <v>302.15971052914415</v>
      </c>
      <c r="G12" s="573">
        <f t="shared" si="3"/>
        <v>319.24917727858065</v>
      </c>
      <c r="H12" s="573">
        <f t="shared" si="3"/>
        <v>330.8168198842356</v>
      </c>
      <c r="I12" s="573">
        <f t="shared" si="3"/>
        <v>347.69662921348316</v>
      </c>
      <c r="J12" s="573">
        <f>SUM(J11/J10)</f>
        <v>352.81576774903687</v>
      </c>
      <c r="K12" s="573">
        <f>SUM(K11/K10)</f>
        <v>320.10644297194415</v>
      </c>
      <c r="L12" s="573">
        <f>SUM(L11/L10)</f>
        <v>367.02792283144765</v>
      </c>
      <c r="M12" s="290"/>
      <c r="N12" s="290"/>
    </row>
    <row r="13" spans="1:14" ht="12.75">
      <c r="A13" s="806"/>
      <c r="B13" s="387" t="s">
        <v>9</v>
      </c>
      <c r="C13" s="342">
        <f aca="true" t="shared" si="4" ref="C13:H13">SUM(C18+C23+C28+C33+C38+C43+C48+C58+C53+C63+C68)</f>
        <v>2632</v>
      </c>
      <c r="D13" s="342">
        <f t="shared" si="4"/>
        <v>2619</v>
      </c>
      <c r="E13" s="342">
        <f t="shared" si="4"/>
        <v>2566</v>
      </c>
      <c r="F13" s="342">
        <f t="shared" si="4"/>
        <v>2562</v>
      </c>
      <c r="G13" s="342">
        <f t="shared" si="4"/>
        <v>2602</v>
      </c>
      <c r="H13" s="342">
        <f t="shared" si="4"/>
        <v>2622</v>
      </c>
      <c r="I13" s="342">
        <f>SUM(I18+I23+I28+I33+I38+I43+I48+I58+I53+I63+I68)</f>
        <v>2622</v>
      </c>
      <c r="J13" s="342">
        <f>SUM(J18+J23+J28+J33+J38+J43+J48+J58+J53+J63+J68)</f>
        <v>2583</v>
      </c>
      <c r="K13" s="342">
        <f>SUM(K18+K23+K28+K33+K38+K43+K48+K58+K53+K63+K68)</f>
        <v>2627</v>
      </c>
      <c r="L13" s="342">
        <f>SUM(L18+L23+L28+L33+L38+L43+L48+L58+L53+L63+L68)</f>
        <v>2596</v>
      </c>
      <c r="M13" s="290"/>
      <c r="N13" s="290"/>
    </row>
    <row r="14" spans="1:14" ht="12.75">
      <c r="A14" s="820" t="s">
        <v>6</v>
      </c>
      <c r="B14" s="389" t="s">
        <v>3</v>
      </c>
      <c r="C14" s="347">
        <v>6073</v>
      </c>
      <c r="D14" s="512">
        <v>6150</v>
      </c>
      <c r="E14" s="512">
        <v>6150</v>
      </c>
      <c r="F14" s="512">
        <v>5829</v>
      </c>
      <c r="G14" s="512">
        <v>5859</v>
      </c>
      <c r="H14" s="512">
        <v>5859</v>
      </c>
      <c r="I14" s="512">
        <v>5859</v>
      </c>
      <c r="J14" s="512">
        <v>5759</v>
      </c>
      <c r="K14" s="512">
        <v>5759</v>
      </c>
      <c r="L14" s="512">
        <v>5759</v>
      </c>
      <c r="M14" s="290"/>
      <c r="N14" s="290"/>
    </row>
    <row r="15" spans="1:14" ht="12.75">
      <c r="A15" s="820"/>
      <c r="B15" s="389" t="s">
        <v>5</v>
      </c>
      <c r="C15" s="347">
        <v>5529</v>
      </c>
      <c r="D15" s="496">
        <v>5829</v>
      </c>
      <c r="E15" s="512">
        <v>5769</v>
      </c>
      <c r="F15" s="512">
        <v>5790</v>
      </c>
      <c r="G15" s="512">
        <v>5795</v>
      </c>
      <c r="H15" s="512">
        <v>5795</v>
      </c>
      <c r="I15" s="512">
        <v>5795</v>
      </c>
      <c r="J15" s="512">
        <v>5559</v>
      </c>
      <c r="K15" s="512">
        <v>5643</v>
      </c>
      <c r="L15" s="512">
        <v>5542</v>
      </c>
      <c r="M15" s="290"/>
      <c r="N15" s="290"/>
    </row>
    <row r="16" spans="1:14" ht="12.75">
      <c r="A16" s="820"/>
      <c r="B16" s="389" t="s">
        <v>67</v>
      </c>
      <c r="C16" s="347">
        <v>1619997</v>
      </c>
      <c r="D16" s="512">
        <v>1729985</v>
      </c>
      <c r="E16" s="512">
        <v>1699562</v>
      </c>
      <c r="F16" s="512">
        <v>1728166</v>
      </c>
      <c r="G16" s="512">
        <v>1818145</v>
      </c>
      <c r="H16" s="512">
        <v>1934560</v>
      </c>
      <c r="I16" s="512">
        <v>2035240</v>
      </c>
      <c r="J16" s="512">
        <v>1992480</v>
      </c>
      <c r="K16" s="512">
        <v>1879240</v>
      </c>
      <c r="L16" s="512">
        <v>1903380</v>
      </c>
      <c r="M16" s="290"/>
      <c r="N16" s="290"/>
    </row>
    <row r="17" spans="1:14" ht="12.75">
      <c r="A17" s="820"/>
      <c r="B17" s="389" t="s">
        <v>63</v>
      </c>
      <c r="C17" s="351">
        <f>(C16/C15)</f>
        <v>293</v>
      </c>
      <c r="D17" s="351">
        <f>(D16/D15)</f>
        <v>296.789329215989</v>
      </c>
      <c r="E17" s="351">
        <f>(E16/E15)</f>
        <v>294.6025307678974</v>
      </c>
      <c r="F17" s="351">
        <f>(F16/F15)</f>
        <v>298.4742659758204</v>
      </c>
      <c r="G17" s="391">
        <f aca="true" t="shared" si="5" ref="G17:L17">SUM(G16/G15)</f>
        <v>313.7437446074202</v>
      </c>
      <c r="H17" s="391">
        <f t="shared" si="5"/>
        <v>333.832614322692</v>
      </c>
      <c r="I17" s="391">
        <f t="shared" si="5"/>
        <v>351.20621225194134</v>
      </c>
      <c r="J17" s="391">
        <f t="shared" si="5"/>
        <v>358.42417701025363</v>
      </c>
      <c r="K17" s="391">
        <f t="shared" si="5"/>
        <v>333.0214424951267</v>
      </c>
      <c r="L17" s="391">
        <f t="shared" si="5"/>
        <v>343.44640923854206</v>
      </c>
      <c r="M17" s="290"/>
      <c r="N17" s="290"/>
    </row>
    <row r="18" spans="1:14" ht="12.75">
      <c r="A18" s="820"/>
      <c r="B18" s="389" t="s">
        <v>9</v>
      </c>
      <c r="C18" s="349">
        <v>1123</v>
      </c>
      <c r="D18" s="526">
        <v>1035</v>
      </c>
      <c r="E18" s="526">
        <v>994</v>
      </c>
      <c r="F18" s="526">
        <v>994</v>
      </c>
      <c r="G18" s="526">
        <v>996</v>
      </c>
      <c r="H18" s="526">
        <v>994</v>
      </c>
      <c r="I18" s="526">
        <v>994</v>
      </c>
      <c r="J18" s="526">
        <v>964</v>
      </c>
      <c r="K18" s="526">
        <v>964</v>
      </c>
      <c r="L18" s="526">
        <v>955</v>
      </c>
      <c r="M18" s="290"/>
      <c r="N18" s="290"/>
    </row>
    <row r="19" spans="1:14" ht="12.75">
      <c r="A19" s="821" t="s">
        <v>11</v>
      </c>
      <c r="B19" s="390" t="s">
        <v>3</v>
      </c>
      <c r="C19" s="391">
        <v>1890</v>
      </c>
      <c r="D19" s="496">
        <v>1894</v>
      </c>
      <c r="E19" s="512">
        <v>1894</v>
      </c>
      <c r="F19" s="512">
        <v>1855</v>
      </c>
      <c r="G19" s="512">
        <v>1895</v>
      </c>
      <c r="H19" s="512">
        <v>1895</v>
      </c>
      <c r="I19" s="512">
        <v>1895</v>
      </c>
      <c r="J19" s="512">
        <v>1895</v>
      </c>
      <c r="K19" s="512">
        <v>1900</v>
      </c>
      <c r="L19" s="512">
        <v>1900</v>
      </c>
      <c r="M19" s="290"/>
      <c r="N19" s="290"/>
    </row>
    <row r="20" spans="1:14" ht="12.75">
      <c r="A20" s="821"/>
      <c r="B20" s="390" t="s">
        <v>5</v>
      </c>
      <c r="C20" s="391">
        <v>1864</v>
      </c>
      <c r="D20" s="496">
        <v>1855</v>
      </c>
      <c r="E20" s="512">
        <v>1778</v>
      </c>
      <c r="F20" s="512">
        <v>1834</v>
      </c>
      <c r="G20" s="512">
        <v>1840</v>
      </c>
      <c r="H20" s="512">
        <v>1865</v>
      </c>
      <c r="I20" s="512">
        <v>1865</v>
      </c>
      <c r="J20" s="512">
        <v>1885</v>
      </c>
      <c r="K20" s="512">
        <v>1785</v>
      </c>
      <c r="L20" s="512">
        <v>1640</v>
      </c>
      <c r="M20" s="290"/>
      <c r="N20" s="290"/>
    </row>
    <row r="21" spans="1:14" ht="12.75">
      <c r="A21" s="821"/>
      <c r="B21" s="390" t="s">
        <v>67</v>
      </c>
      <c r="C21" s="391">
        <v>510736</v>
      </c>
      <c r="D21" s="512">
        <v>490670</v>
      </c>
      <c r="E21" s="512">
        <v>531749.2</v>
      </c>
      <c r="F21" s="512">
        <v>592900</v>
      </c>
      <c r="G21" s="512">
        <v>603130</v>
      </c>
      <c r="H21" s="512">
        <v>598780</v>
      </c>
      <c r="I21" s="512">
        <v>633850</v>
      </c>
      <c r="J21" s="512">
        <v>668420</v>
      </c>
      <c r="K21" s="512">
        <v>428310</v>
      </c>
      <c r="L21" s="512">
        <v>569950</v>
      </c>
      <c r="M21" s="290"/>
      <c r="N21" s="290"/>
    </row>
    <row r="22" spans="1:14" ht="12.75">
      <c r="A22" s="821"/>
      <c r="B22" s="389" t="s">
        <v>128</v>
      </c>
      <c r="C22" s="391">
        <f aca="true" t="shared" si="6" ref="C22:H22">SUM(C21/C20)</f>
        <v>274</v>
      </c>
      <c r="D22" s="391">
        <f t="shared" si="6"/>
        <v>264.5121293800539</v>
      </c>
      <c r="E22" s="391">
        <f t="shared" si="6"/>
        <v>299.0715410573678</v>
      </c>
      <c r="F22" s="391">
        <f t="shared" si="6"/>
        <v>323.2824427480916</v>
      </c>
      <c r="G22" s="391">
        <f t="shared" si="6"/>
        <v>327.7880434782609</v>
      </c>
      <c r="H22" s="391">
        <f t="shared" si="6"/>
        <v>321.06166219839145</v>
      </c>
      <c r="I22" s="391">
        <f>SUM(I21/I20)</f>
        <v>339.8659517426274</v>
      </c>
      <c r="J22" s="391">
        <f>SUM(J21/J20)</f>
        <v>354.59946949602124</v>
      </c>
      <c r="K22" s="391">
        <f>SUM(K21/K20)</f>
        <v>239.94957983193277</v>
      </c>
      <c r="L22" s="391">
        <f>SUM(L21/L20)</f>
        <v>347.530487804878</v>
      </c>
      <c r="M22" s="290"/>
      <c r="N22" s="290"/>
    </row>
    <row r="23" spans="1:14" ht="12.75">
      <c r="A23" s="821"/>
      <c r="B23" s="389" t="s">
        <v>9</v>
      </c>
      <c r="C23" s="349">
        <v>836</v>
      </c>
      <c r="D23" s="526">
        <v>836</v>
      </c>
      <c r="E23" s="526">
        <v>836</v>
      </c>
      <c r="F23" s="526">
        <v>836</v>
      </c>
      <c r="G23" s="526">
        <v>861</v>
      </c>
      <c r="H23" s="526">
        <v>861</v>
      </c>
      <c r="I23" s="526">
        <v>861</v>
      </c>
      <c r="J23" s="526">
        <v>861</v>
      </c>
      <c r="K23" s="526">
        <v>906</v>
      </c>
      <c r="L23" s="526">
        <v>875</v>
      </c>
      <c r="M23" s="290"/>
      <c r="N23" s="290"/>
    </row>
    <row r="24" spans="1:14" ht="12.75">
      <c r="A24" s="820" t="s">
        <v>13</v>
      </c>
      <c r="B24" s="390" t="s">
        <v>3</v>
      </c>
      <c r="C24" s="391"/>
      <c r="D24" s="496">
        <v>3.5</v>
      </c>
      <c r="E24" s="510">
        <v>3.5</v>
      </c>
      <c r="F24" s="510">
        <v>3.5</v>
      </c>
      <c r="G24" s="510">
        <v>4</v>
      </c>
      <c r="H24" s="510">
        <v>4</v>
      </c>
      <c r="I24" s="510">
        <v>4</v>
      </c>
      <c r="J24" s="510">
        <v>4</v>
      </c>
      <c r="K24" s="510">
        <v>4</v>
      </c>
      <c r="L24" s="510">
        <v>5</v>
      </c>
      <c r="M24" s="290"/>
      <c r="N24" s="290"/>
    </row>
    <row r="25" spans="1:14" ht="12.75">
      <c r="A25" s="820"/>
      <c r="B25" s="390" t="s">
        <v>5</v>
      </c>
      <c r="C25" s="347"/>
      <c r="D25" s="496"/>
      <c r="E25" s="496"/>
      <c r="F25" s="510">
        <v>3.5</v>
      </c>
      <c r="G25" s="510">
        <v>4</v>
      </c>
      <c r="H25" s="510">
        <v>4</v>
      </c>
      <c r="I25" s="510">
        <v>4</v>
      </c>
      <c r="J25" s="510">
        <v>4</v>
      </c>
      <c r="K25" s="510">
        <v>4</v>
      </c>
      <c r="L25" s="510">
        <v>5</v>
      </c>
      <c r="M25" s="290"/>
      <c r="N25" s="290"/>
    </row>
    <row r="26" spans="1:14" ht="12.75">
      <c r="A26" s="820"/>
      <c r="B26" s="390" t="s">
        <v>67</v>
      </c>
      <c r="C26" s="347"/>
      <c r="D26" s="512"/>
      <c r="E26" s="512"/>
      <c r="F26" s="512"/>
      <c r="G26" s="512">
        <v>1009</v>
      </c>
      <c r="H26" s="512">
        <v>1115</v>
      </c>
      <c r="I26" s="512">
        <v>1250</v>
      </c>
      <c r="J26" s="512">
        <v>1410</v>
      </c>
      <c r="K26" s="512">
        <v>1250</v>
      </c>
      <c r="L26" s="512">
        <v>1462</v>
      </c>
      <c r="M26" s="290"/>
      <c r="N26" s="290"/>
    </row>
    <row r="27" spans="1:14" ht="12.75">
      <c r="A27" s="820"/>
      <c r="B27" s="389" t="s">
        <v>128</v>
      </c>
      <c r="C27" s="391"/>
      <c r="D27" s="391"/>
      <c r="E27" s="391"/>
      <c r="F27" s="391">
        <f aca="true" t="shared" si="7" ref="F27:K27">SUM(F26/F25)</f>
        <v>0</v>
      </c>
      <c r="G27" s="391">
        <f t="shared" si="7"/>
        <v>252.25</v>
      </c>
      <c r="H27" s="391">
        <f t="shared" si="7"/>
        <v>278.75</v>
      </c>
      <c r="I27" s="391">
        <f t="shared" si="7"/>
        <v>312.5</v>
      </c>
      <c r="J27" s="391">
        <f t="shared" si="7"/>
        <v>352.5</v>
      </c>
      <c r="K27" s="391">
        <f t="shared" si="7"/>
        <v>312.5</v>
      </c>
      <c r="L27" s="391">
        <f>SUM(L26/L25)</f>
        <v>292.4</v>
      </c>
      <c r="M27" s="290"/>
      <c r="N27" s="290"/>
    </row>
    <row r="28" spans="1:14" ht="12.75">
      <c r="A28" s="820"/>
      <c r="B28" s="389" t="s">
        <v>9</v>
      </c>
      <c r="C28" s="347"/>
      <c r="D28" s="510">
        <v>8</v>
      </c>
      <c r="E28" s="580"/>
      <c r="F28" s="580">
        <v>6</v>
      </c>
      <c r="G28" s="580">
        <v>6</v>
      </c>
      <c r="H28" s="580">
        <v>6</v>
      </c>
      <c r="I28" s="580">
        <v>6</v>
      </c>
      <c r="J28" s="580">
        <v>6</v>
      </c>
      <c r="K28" s="580">
        <v>6</v>
      </c>
      <c r="L28" s="580">
        <v>8</v>
      </c>
      <c r="M28" s="290"/>
      <c r="N28" s="290"/>
    </row>
    <row r="29" spans="1:14" ht="12.75">
      <c r="A29" s="820" t="s">
        <v>15</v>
      </c>
      <c r="B29" s="390" t="s">
        <v>3</v>
      </c>
      <c r="C29" s="391">
        <v>6784</v>
      </c>
      <c r="D29" s="496">
        <v>6784</v>
      </c>
      <c r="E29" s="512">
        <v>6784</v>
      </c>
      <c r="F29" s="512">
        <v>6784</v>
      </c>
      <c r="G29" s="512">
        <v>6794</v>
      </c>
      <c r="H29" s="512">
        <v>6930</v>
      </c>
      <c r="I29" s="512">
        <v>6930</v>
      </c>
      <c r="J29" s="512">
        <v>6930</v>
      </c>
      <c r="K29" s="512">
        <v>6940</v>
      </c>
      <c r="L29" s="512">
        <v>6965</v>
      </c>
      <c r="M29" s="290"/>
      <c r="N29" s="290"/>
    </row>
    <row r="30" spans="1:14" ht="12.75">
      <c r="A30" s="820"/>
      <c r="B30" s="390" t="s">
        <v>5</v>
      </c>
      <c r="C30" s="347">
        <v>6784</v>
      </c>
      <c r="D30" s="496">
        <v>6574</v>
      </c>
      <c r="E30" s="512">
        <v>6174</v>
      </c>
      <c r="F30" s="512">
        <v>6184</v>
      </c>
      <c r="G30" s="512">
        <v>6194</v>
      </c>
      <c r="H30" s="512">
        <v>6784</v>
      </c>
      <c r="I30" s="512">
        <v>6784</v>
      </c>
      <c r="J30" s="512">
        <v>6880</v>
      </c>
      <c r="K30" s="512">
        <v>6563</v>
      </c>
      <c r="L30" s="512">
        <v>6420</v>
      </c>
      <c r="M30" s="290"/>
      <c r="N30" s="290"/>
    </row>
    <row r="31" spans="1:14" ht="12.75">
      <c r="A31" s="820"/>
      <c r="B31" s="390" t="s">
        <v>127</v>
      </c>
      <c r="C31" s="347">
        <v>1994496</v>
      </c>
      <c r="D31" s="512">
        <v>1794565</v>
      </c>
      <c r="E31" s="512">
        <v>1469562</v>
      </c>
      <c r="F31" s="512">
        <v>1855480</v>
      </c>
      <c r="G31" s="512">
        <v>1996350</v>
      </c>
      <c r="H31" s="512">
        <v>2246820</v>
      </c>
      <c r="I31" s="512">
        <v>2356750</v>
      </c>
      <c r="J31" s="512">
        <v>2395650</v>
      </c>
      <c r="K31" s="512">
        <v>2174320</v>
      </c>
      <c r="L31" s="512">
        <v>2525434</v>
      </c>
      <c r="M31" s="290"/>
      <c r="N31" s="290"/>
    </row>
    <row r="32" spans="1:14" ht="12.75">
      <c r="A32" s="820"/>
      <c r="B32" s="389" t="s">
        <v>63</v>
      </c>
      <c r="C32" s="347">
        <f aca="true" t="shared" si="8" ref="C32:H32">SUM(C31/C30)</f>
        <v>294</v>
      </c>
      <c r="D32" s="347">
        <f t="shared" si="8"/>
        <v>272.9791603285671</v>
      </c>
      <c r="E32" s="347">
        <f t="shared" si="8"/>
        <v>238.0242954324587</v>
      </c>
      <c r="F32" s="347">
        <f t="shared" si="8"/>
        <v>300.0452781371281</v>
      </c>
      <c r="G32" s="347">
        <f t="shared" si="8"/>
        <v>322.30384242815626</v>
      </c>
      <c r="H32" s="347">
        <f t="shared" si="8"/>
        <v>331.1939858490566</v>
      </c>
      <c r="I32" s="347">
        <f>SUM(I31/I30)</f>
        <v>347.39829009433964</v>
      </c>
      <c r="J32" s="347">
        <f>SUM(J31/J30)</f>
        <v>348.2049418604651</v>
      </c>
      <c r="K32" s="347">
        <f>SUM(K31/K30)</f>
        <v>331.29971049824775</v>
      </c>
      <c r="L32" s="347">
        <f>SUM(L31/L30)</f>
        <v>393.36978193146416</v>
      </c>
      <c r="M32" s="290"/>
      <c r="N32" s="290"/>
    </row>
    <row r="33" spans="1:14" ht="12.75">
      <c r="A33" s="820"/>
      <c r="B33" s="389" t="s">
        <v>9</v>
      </c>
      <c r="C33" s="349">
        <v>630</v>
      </c>
      <c r="D33" s="526">
        <v>650</v>
      </c>
      <c r="E33" s="526">
        <v>650</v>
      </c>
      <c r="F33" s="526">
        <v>650</v>
      </c>
      <c r="G33" s="526">
        <v>665</v>
      </c>
      <c r="H33" s="526">
        <v>650</v>
      </c>
      <c r="I33" s="526">
        <v>650</v>
      </c>
      <c r="J33" s="526">
        <v>650</v>
      </c>
      <c r="K33" s="526">
        <v>650</v>
      </c>
      <c r="L33" s="526">
        <v>655</v>
      </c>
      <c r="M33" s="290"/>
      <c r="N33" s="290"/>
    </row>
    <row r="34" spans="1:14" ht="12.75">
      <c r="A34" s="820" t="s">
        <v>170</v>
      </c>
      <c r="B34" s="393" t="s">
        <v>3</v>
      </c>
      <c r="C34" s="391">
        <v>131</v>
      </c>
      <c r="D34" s="496">
        <v>151</v>
      </c>
      <c r="E34" s="510">
        <v>151</v>
      </c>
      <c r="F34" s="510">
        <v>132</v>
      </c>
      <c r="G34" s="510">
        <v>133</v>
      </c>
      <c r="H34" s="510">
        <v>102</v>
      </c>
      <c r="I34" s="510">
        <v>102</v>
      </c>
      <c r="J34" s="510">
        <v>100</v>
      </c>
      <c r="K34" s="510">
        <v>100</v>
      </c>
      <c r="L34" s="510">
        <v>85</v>
      </c>
      <c r="M34" s="290"/>
      <c r="N34" s="290"/>
    </row>
    <row r="35" spans="1:14" ht="12.75">
      <c r="A35" s="820"/>
      <c r="B35" s="394" t="s">
        <v>5</v>
      </c>
      <c r="C35" s="347">
        <v>131</v>
      </c>
      <c r="D35" s="496">
        <v>142</v>
      </c>
      <c r="E35" s="510">
        <v>132</v>
      </c>
      <c r="F35" s="510">
        <v>132</v>
      </c>
      <c r="G35" s="510">
        <v>132</v>
      </c>
      <c r="H35" s="510">
        <v>102</v>
      </c>
      <c r="I35" s="510">
        <v>102</v>
      </c>
      <c r="J35" s="510">
        <v>100</v>
      </c>
      <c r="K35" s="510">
        <v>90</v>
      </c>
      <c r="L35" s="510">
        <v>85</v>
      </c>
      <c r="M35" s="290"/>
      <c r="N35" s="290"/>
    </row>
    <row r="36" spans="1:14" ht="12.75">
      <c r="A36" s="820"/>
      <c r="B36" s="389" t="s">
        <v>67</v>
      </c>
      <c r="C36" s="347">
        <v>41920</v>
      </c>
      <c r="D36" s="496">
        <v>42320</v>
      </c>
      <c r="E36" s="512">
        <v>39514</v>
      </c>
      <c r="F36" s="512">
        <v>39490</v>
      </c>
      <c r="G36" s="512">
        <v>41180</v>
      </c>
      <c r="H36" s="512">
        <v>33540</v>
      </c>
      <c r="I36" s="512">
        <v>34820</v>
      </c>
      <c r="J36" s="512">
        <v>33650</v>
      </c>
      <c r="K36" s="512">
        <v>27150</v>
      </c>
      <c r="L36" s="512">
        <v>29840</v>
      </c>
      <c r="M36" s="290"/>
      <c r="N36" s="290"/>
    </row>
    <row r="37" spans="1:14" ht="12.75">
      <c r="A37" s="820"/>
      <c r="B37" s="389" t="s">
        <v>63</v>
      </c>
      <c r="C37" s="347">
        <f aca="true" t="shared" si="9" ref="C37:H37">SUM(C36/C35)</f>
        <v>320</v>
      </c>
      <c r="D37" s="347">
        <f t="shared" si="9"/>
        <v>298.0281690140845</v>
      </c>
      <c r="E37" s="347">
        <f t="shared" si="9"/>
        <v>299.3484848484849</v>
      </c>
      <c r="F37" s="347">
        <f t="shared" si="9"/>
        <v>299.1666666666667</v>
      </c>
      <c r="G37" s="347">
        <f t="shared" si="9"/>
        <v>311.969696969697</v>
      </c>
      <c r="H37" s="347">
        <f t="shared" si="9"/>
        <v>328.8235294117647</v>
      </c>
      <c r="I37" s="347">
        <f>SUM(I36/I35)</f>
        <v>341.37254901960785</v>
      </c>
      <c r="J37" s="347">
        <f>SUM(J36/J35)</f>
        <v>336.5</v>
      </c>
      <c r="K37" s="347">
        <f>SUM(K36/K35)</f>
        <v>301.6666666666667</v>
      </c>
      <c r="L37" s="347">
        <f>SUM(L36/L35)</f>
        <v>351.05882352941177</v>
      </c>
      <c r="M37" s="290"/>
      <c r="N37" s="290"/>
    </row>
    <row r="38" spans="1:14" ht="12.75">
      <c r="A38" s="820"/>
      <c r="B38" s="389" t="s">
        <v>9</v>
      </c>
      <c r="C38" s="349">
        <v>43</v>
      </c>
      <c r="D38" s="526">
        <v>80</v>
      </c>
      <c r="E38" s="526">
        <v>67</v>
      </c>
      <c r="F38" s="526">
        <v>57</v>
      </c>
      <c r="G38" s="526">
        <v>59</v>
      </c>
      <c r="H38" s="526">
        <v>40</v>
      </c>
      <c r="I38" s="526">
        <v>40</v>
      </c>
      <c r="J38" s="526">
        <v>40</v>
      </c>
      <c r="K38" s="526">
        <v>40</v>
      </c>
      <c r="L38" s="526">
        <v>35</v>
      </c>
      <c r="M38" s="290"/>
      <c r="N38" s="290"/>
    </row>
    <row r="39" spans="1:14" ht="12.75">
      <c r="A39" s="910" t="s">
        <v>342</v>
      </c>
      <c r="B39" s="393" t="s">
        <v>3</v>
      </c>
      <c r="C39" s="347"/>
      <c r="D39" s="496"/>
      <c r="E39" s="510">
        <v>7</v>
      </c>
      <c r="F39" s="510">
        <v>7</v>
      </c>
      <c r="G39" s="510">
        <v>7</v>
      </c>
      <c r="H39" s="510">
        <v>7</v>
      </c>
      <c r="I39" s="510">
        <v>7</v>
      </c>
      <c r="J39" s="580">
        <v>0</v>
      </c>
      <c r="K39" s="580">
        <v>0</v>
      </c>
      <c r="L39" s="580">
        <v>0</v>
      </c>
      <c r="M39" s="290"/>
      <c r="N39" s="290"/>
    </row>
    <row r="40" spans="1:14" ht="12.75">
      <c r="A40" s="910"/>
      <c r="B40" s="394" t="s">
        <v>5</v>
      </c>
      <c r="C40" s="347"/>
      <c r="D40" s="496"/>
      <c r="E40" s="496"/>
      <c r="F40" s="496">
        <v>7</v>
      </c>
      <c r="G40" s="512">
        <v>7</v>
      </c>
      <c r="H40" s="510">
        <v>7</v>
      </c>
      <c r="I40" s="510">
        <v>7</v>
      </c>
      <c r="J40" s="580">
        <v>0</v>
      </c>
      <c r="K40" s="580">
        <v>0</v>
      </c>
      <c r="L40" s="580">
        <v>0</v>
      </c>
      <c r="M40" s="290"/>
      <c r="N40" s="290"/>
    </row>
    <row r="41" spans="1:14" ht="12.75">
      <c r="A41" s="910"/>
      <c r="B41" s="389" t="s">
        <v>67</v>
      </c>
      <c r="C41" s="347"/>
      <c r="D41" s="526"/>
      <c r="E41" s="526"/>
      <c r="F41" s="526"/>
      <c r="G41" s="512">
        <v>1645</v>
      </c>
      <c r="H41" s="512">
        <v>2150</v>
      </c>
      <c r="I41" s="512">
        <v>2195</v>
      </c>
      <c r="J41" s="580">
        <v>0</v>
      </c>
      <c r="K41" s="580">
        <v>0</v>
      </c>
      <c r="L41" s="580">
        <v>0</v>
      </c>
      <c r="M41" s="290"/>
      <c r="N41" s="290"/>
    </row>
    <row r="42" spans="1:14" ht="12.75">
      <c r="A42" s="910"/>
      <c r="B42" s="389" t="s">
        <v>63</v>
      </c>
      <c r="C42" s="347"/>
      <c r="D42" s="347"/>
      <c r="E42" s="347"/>
      <c r="F42" s="347">
        <f>SUM(F41/F40)</f>
        <v>0</v>
      </c>
      <c r="G42" s="347">
        <f>SUM(G41/G40)</f>
        <v>235</v>
      </c>
      <c r="H42" s="347">
        <f>SUM(H41/H40)</f>
        <v>307.14285714285717</v>
      </c>
      <c r="I42" s="347">
        <f>SUM(I41/I40)</f>
        <v>313.57142857142856</v>
      </c>
      <c r="J42" s="580">
        <v>0</v>
      </c>
      <c r="K42" s="580">
        <v>0</v>
      </c>
      <c r="L42" s="580">
        <v>0</v>
      </c>
      <c r="M42" s="290"/>
      <c r="N42" s="290"/>
    </row>
    <row r="43" spans="1:14" ht="12.75">
      <c r="A43" s="910"/>
      <c r="B43" s="389" t="s">
        <v>9</v>
      </c>
      <c r="C43" s="347"/>
      <c r="D43" s="496"/>
      <c r="E43" s="496">
        <v>7</v>
      </c>
      <c r="F43" s="496">
        <v>7</v>
      </c>
      <c r="G43" s="496">
        <v>7</v>
      </c>
      <c r="H43" s="496">
        <v>10</v>
      </c>
      <c r="I43" s="496">
        <v>10</v>
      </c>
      <c r="J43" s="580">
        <v>0</v>
      </c>
      <c r="K43" s="580">
        <v>0</v>
      </c>
      <c r="L43" s="580">
        <v>0</v>
      </c>
      <c r="M43" s="290"/>
      <c r="N43" s="290"/>
    </row>
    <row r="44" spans="1:14" ht="12.75">
      <c r="A44" s="820" t="s">
        <v>174</v>
      </c>
      <c r="B44" s="393" t="s">
        <v>3</v>
      </c>
      <c r="C44" s="391"/>
      <c r="D44" s="510">
        <v>4</v>
      </c>
      <c r="E44" s="510">
        <v>4</v>
      </c>
      <c r="F44" s="510">
        <v>4</v>
      </c>
      <c r="G44" s="510">
        <v>4</v>
      </c>
      <c r="H44" s="510">
        <v>122</v>
      </c>
      <c r="I44" s="510">
        <v>122</v>
      </c>
      <c r="J44" s="510">
        <v>112</v>
      </c>
      <c r="K44" s="510">
        <v>112</v>
      </c>
      <c r="L44" s="510">
        <v>132</v>
      </c>
      <c r="M44" s="290"/>
      <c r="N44" s="290"/>
    </row>
    <row r="45" spans="1:14" ht="12.75">
      <c r="A45" s="820"/>
      <c r="B45" s="394" t="s">
        <v>5</v>
      </c>
      <c r="C45" s="347"/>
      <c r="D45" s="496"/>
      <c r="E45" s="510">
        <v>3.5</v>
      </c>
      <c r="F45" s="510">
        <v>4</v>
      </c>
      <c r="G45" s="510">
        <v>4</v>
      </c>
      <c r="H45" s="510">
        <v>122</v>
      </c>
      <c r="I45" s="512">
        <v>122</v>
      </c>
      <c r="J45" s="512">
        <v>102</v>
      </c>
      <c r="K45" s="512">
        <v>95</v>
      </c>
      <c r="L45" s="512">
        <v>89</v>
      </c>
      <c r="M45" s="290"/>
      <c r="N45" s="290"/>
    </row>
    <row r="46" spans="1:14" ht="12.75">
      <c r="A46" s="820"/>
      <c r="B46" s="389" t="s">
        <v>67</v>
      </c>
      <c r="C46" s="347"/>
      <c r="D46" s="526"/>
      <c r="E46" s="510">
        <v>848.5</v>
      </c>
      <c r="F46" s="512">
        <v>1056</v>
      </c>
      <c r="G46" s="512">
        <v>1006</v>
      </c>
      <c r="H46" s="512">
        <v>39410</v>
      </c>
      <c r="I46" s="512">
        <v>40210</v>
      </c>
      <c r="J46" s="512">
        <v>35210</v>
      </c>
      <c r="K46" s="512">
        <v>29110</v>
      </c>
      <c r="L46" s="512">
        <v>28550</v>
      </c>
      <c r="M46" s="290"/>
      <c r="N46" s="290"/>
    </row>
    <row r="47" spans="1:14" ht="12.75">
      <c r="A47" s="820"/>
      <c r="B47" s="389" t="s">
        <v>63</v>
      </c>
      <c r="C47" s="347"/>
      <c r="D47" s="347"/>
      <c r="E47" s="347">
        <f aca="true" t="shared" si="10" ref="E47:J47">SUM(E46/E45)</f>
        <v>242.42857142857142</v>
      </c>
      <c r="F47" s="347">
        <f t="shared" si="10"/>
        <v>264</v>
      </c>
      <c r="G47" s="347">
        <f t="shared" si="10"/>
        <v>251.5</v>
      </c>
      <c r="H47" s="347">
        <f t="shared" si="10"/>
        <v>323.0327868852459</v>
      </c>
      <c r="I47" s="347">
        <f t="shared" si="10"/>
        <v>329.59016393442624</v>
      </c>
      <c r="J47" s="347">
        <f t="shared" si="10"/>
        <v>345.19607843137254</v>
      </c>
      <c r="K47" s="347">
        <f>SUM(K46/K45)</f>
        <v>306.42105263157896</v>
      </c>
      <c r="L47" s="347">
        <f>SUM(L46/L45)</f>
        <v>320.7865168539326</v>
      </c>
      <c r="M47" s="290"/>
      <c r="N47" s="290"/>
    </row>
    <row r="48" spans="1:14" ht="12.75">
      <c r="A48" s="820"/>
      <c r="B48" s="389" t="s">
        <v>9</v>
      </c>
      <c r="C48" s="347"/>
      <c r="D48" s="580">
        <v>8</v>
      </c>
      <c r="E48" s="580">
        <v>8</v>
      </c>
      <c r="F48" s="580">
        <v>8</v>
      </c>
      <c r="G48" s="580">
        <v>8</v>
      </c>
      <c r="H48" s="580">
        <v>47</v>
      </c>
      <c r="I48" s="580">
        <v>47</v>
      </c>
      <c r="J48" s="580">
        <v>47</v>
      </c>
      <c r="K48" s="580">
        <v>47</v>
      </c>
      <c r="L48" s="580">
        <v>52</v>
      </c>
      <c r="M48" s="290"/>
      <c r="N48" s="290"/>
    </row>
    <row r="49" spans="1:14" ht="12.75">
      <c r="A49" s="820" t="s">
        <v>23</v>
      </c>
      <c r="B49" s="393" t="s">
        <v>3</v>
      </c>
      <c r="C49" s="391"/>
      <c r="D49" s="510">
        <v>2</v>
      </c>
      <c r="E49" s="510">
        <v>2</v>
      </c>
      <c r="F49" s="510">
        <v>2</v>
      </c>
      <c r="G49" s="510">
        <v>2</v>
      </c>
      <c r="H49" s="510">
        <v>3</v>
      </c>
      <c r="I49" s="510">
        <v>3</v>
      </c>
      <c r="J49" s="510">
        <v>3</v>
      </c>
      <c r="K49" s="510">
        <v>3</v>
      </c>
      <c r="L49" s="510">
        <v>4</v>
      </c>
      <c r="M49" s="290"/>
      <c r="N49" s="290"/>
    </row>
    <row r="50" spans="1:14" ht="12.75">
      <c r="A50" s="820"/>
      <c r="B50" s="394" t="s">
        <v>5</v>
      </c>
      <c r="C50" s="347"/>
      <c r="D50" s="496"/>
      <c r="E50" s="496"/>
      <c r="F50" s="496">
        <v>2</v>
      </c>
      <c r="G50" s="510">
        <v>2</v>
      </c>
      <c r="H50" s="510">
        <v>3</v>
      </c>
      <c r="I50" s="510">
        <v>3</v>
      </c>
      <c r="J50" s="510">
        <v>3</v>
      </c>
      <c r="K50" s="510">
        <v>3</v>
      </c>
      <c r="L50" s="510">
        <v>4</v>
      </c>
      <c r="M50" s="290"/>
      <c r="N50" s="290"/>
    </row>
    <row r="51" spans="1:14" ht="12.75">
      <c r="A51" s="820"/>
      <c r="B51" s="389" t="s">
        <v>67</v>
      </c>
      <c r="C51" s="347"/>
      <c r="D51" s="526"/>
      <c r="E51" s="526"/>
      <c r="F51" s="526"/>
      <c r="G51" s="526"/>
      <c r="H51" s="526">
        <v>880</v>
      </c>
      <c r="I51" s="526">
        <v>820</v>
      </c>
      <c r="J51" s="526">
        <v>905</v>
      </c>
      <c r="K51" s="526">
        <v>880</v>
      </c>
      <c r="L51" s="526">
        <v>1045</v>
      </c>
      <c r="M51" s="290"/>
      <c r="N51" s="290"/>
    </row>
    <row r="52" spans="1:14" ht="12.75">
      <c r="A52" s="820"/>
      <c r="B52" s="389" t="s">
        <v>63</v>
      </c>
      <c r="C52" s="347"/>
      <c r="D52" s="347"/>
      <c r="E52" s="347"/>
      <c r="F52" s="347">
        <f aca="true" t="shared" si="11" ref="F52:K52">SUM(F51/F50)</f>
        <v>0</v>
      </c>
      <c r="G52" s="347">
        <f t="shared" si="11"/>
        <v>0</v>
      </c>
      <c r="H52" s="347">
        <f t="shared" si="11"/>
        <v>293.3333333333333</v>
      </c>
      <c r="I52" s="347">
        <f t="shared" si="11"/>
        <v>273.3333333333333</v>
      </c>
      <c r="J52" s="347">
        <f t="shared" si="11"/>
        <v>301.6666666666667</v>
      </c>
      <c r="K52" s="347">
        <f t="shared" si="11"/>
        <v>293.3333333333333</v>
      </c>
      <c r="L52" s="347">
        <f>SUM(L51/L50)</f>
        <v>261.25</v>
      </c>
      <c r="M52" s="290"/>
      <c r="N52" s="290"/>
    </row>
    <row r="53" spans="1:14" ht="12.75">
      <c r="A53" s="820"/>
      <c r="B53" s="389" t="s">
        <v>9</v>
      </c>
      <c r="C53" s="347"/>
      <c r="D53" s="580">
        <v>2</v>
      </c>
      <c r="E53" s="580">
        <v>4</v>
      </c>
      <c r="F53" s="580">
        <v>4</v>
      </c>
      <c r="G53" s="580"/>
      <c r="H53" s="580">
        <v>4</v>
      </c>
      <c r="I53" s="580">
        <v>4</v>
      </c>
      <c r="J53" s="580">
        <v>4</v>
      </c>
      <c r="K53" s="580">
        <v>4</v>
      </c>
      <c r="L53" s="580">
        <v>6</v>
      </c>
      <c r="M53" s="290"/>
      <c r="N53" s="290"/>
    </row>
    <row r="54" spans="1:14" ht="12.75" customHeight="1" hidden="1">
      <c r="A54" s="582" t="s">
        <v>154</v>
      </c>
      <c r="B54" s="393" t="s">
        <v>3</v>
      </c>
      <c r="C54" s="347"/>
      <c r="D54" s="496"/>
      <c r="E54" s="496"/>
      <c r="F54" s="496"/>
      <c r="G54" s="496"/>
      <c r="H54" s="496"/>
      <c r="I54" s="496"/>
      <c r="J54" s="496"/>
      <c r="K54" s="496"/>
      <c r="L54" s="496"/>
      <c r="M54" s="290"/>
      <c r="N54" s="290"/>
    </row>
    <row r="55" spans="1:14" ht="12.75" customHeight="1" hidden="1">
      <c r="A55" s="582"/>
      <c r="B55" s="394" t="s">
        <v>5</v>
      </c>
      <c r="C55" s="347"/>
      <c r="D55" s="496"/>
      <c r="E55" s="496"/>
      <c r="F55" s="496"/>
      <c r="G55" s="496"/>
      <c r="H55" s="496"/>
      <c r="I55" s="496"/>
      <c r="J55" s="496"/>
      <c r="K55" s="496"/>
      <c r="L55" s="496"/>
      <c r="M55" s="290"/>
      <c r="N55" s="290"/>
    </row>
    <row r="56" spans="1:14" ht="12.75" customHeight="1" hidden="1">
      <c r="A56" s="582"/>
      <c r="B56" s="389" t="s">
        <v>67</v>
      </c>
      <c r="C56" s="347"/>
      <c r="D56" s="496"/>
      <c r="E56" s="496"/>
      <c r="F56" s="496"/>
      <c r="G56" s="496"/>
      <c r="H56" s="496"/>
      <c r="I56" s="496"/>
      <c r="J56" s="496"/>
      <c r="K56" s="496"/>
      <c r="L56" s="496"/>
      <c r="M56" s="290"/>
      <c r="N56" s="290"/>
    </row>
    <row r="57" spans="1:14" ht="12.75" customHeight="1" hidden="1">
      <c r="A57" s="582"/>
      <c r="B57" s="389" t="s">
        <v>63</v>
      </c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290"/>
      <c r="N57" s="290"/>
    </row>
    <row r="58" spans="1:14" ht="13.5" customHeight="1" hidden="1" thickBot="1">
      <c r="A58" s="582"/>
      <c r="B58" s="389" t="s">
        <v>9</v>
      </c>
      <c r="C58" s="347"/>
      <c r="D58" s="496"/>
      <c r="E58" s="496"/>
      <c r="F58" s="496"/>
      <c r="G58" s="496"/>
      <c r="H58" s="496"/>
      <c r="I58" s="496"/>
      <c r="J58" s="496"/>
      <c r="K58" s="496"/>
      <c r="L58" s="496"/>
      <c r="M58" s="290"/>
      <c r="N58" s="290"/>
    </row>
    <row r="59" spans="1:14" ht="12.75" customHeight="1" hidden="1">
      <c r="A59" s="575"/>
      <c r="B59" s="390" t="s">
        <v>3</v>
      </c>
      <c r="C59" s="391"/>
      <c r="D59" s="496"/>
      <c r="E59" s="496"/>
      <c r="F59" s="496"/>
      <c r="G59" s="496"/>
      <c r="H59" s="510"/>
      <c r="I59" s="496"/>
      <c r="J59" s="496"/>
      <c r="K59" s="496"/>
      <c r="L59" s="496"/>
      <c r="M59" s="290"/>
      <c r="N59" s="290"/>
    </row>
    <row r="60" spans="1:14" ht="12.75" customHeight="1" hidden="1">
      <c r="A60" s="527" t="s">
        <v>39</v>
      </c>
      <c r="B60" s="390" t="s">
        <v>5</v>
      </c>
      <c r="C60" s="347"/>
      <c r="D60" s="496"/>
      <c r="E60" s="496"/>
      <c r="F60" s="496"/>
      <c r="G60" s="496"/>
      <c r="H60" s="510"/>
      <c r="I60" s="496"/>
      <c r="J60" s="496"/>
      <c r="K60" s="496"/>
      <c r="L60" s="496"/>
      <c r="M60" s="290"/>
      <c r="N60" s="290"/>
    </row>
    <row r="61" spans="1:14" ht="12.75" customHeight="1" hidden="1">
      <c r="A61" s="527" t="s">
        <v>152</v>
      </c>
      <c r="B61" s="390" t="s">
        <v>127</v>
      </c>
      <c r="C61" s="347"/>
      <c r="D61" s="526"/>
      <c r="E61" s="526"/>
      <c r="F61" s="526"/>
      <c r="G61" s="526"/>
      <c r="H61" s="526"/>
      <c r="I61" s="526"/>
      <c r="J61" s="526"/>
      <c r="K61" s="526"/>
      <c r="L61" s="526"/>
      <c r="M61" s="290"/>
      <c r="N61" s="290"/>
    </row>
    <row r="62" spans="1:14" ht="12.75" customHeight="1" hidden="1">
      <c r="A62" s="575"/>
      <c r="B62" s="389" t="s">
        <v>128</v>
      </c>
      <c r="C62" s="346"/>
      <c r="D62" s="346"/>
      <c r="E62" s="346"/>
      <c r="F62" s="346"/>
      <c r="G62" s="347"/>
      <c r="H62" s="347"/>
      <c r="I62" s="347"/>
      <c r="J62" s="347"/>
      <c r="K62" s="347"/>
      <c r="L62" s="347"/>
      <c r="M62" s="290"/>
      <c r="N62" s="290"/>
    </row>
    <row r="63" spans="1:14" ht="13.5" customHeight="1" hidden="1" thickBot="1">
      <c r="A63" s="583"/>
      <c r="B63" s="389" t="s">
        <v>9</v>
      </c>
      <c r="C63" s="347"/>
      <c r="D63" s="496"/>
      <c r="E63" s="496"/>
      <c r="F63" s="496"/>
      <c r="G63" s="496"/>
      <c r="H63" s="496"/>
      <c r="I63" s="496"/>
      <c r="J63" s="496"/>
      <c r="K63" s="496"/>
      <c r="L63" s="496"/>
      <c r="M63" s="290"/>
      <c r="N63" s="290"/>
    </row>
    <row r="64" spans="1:14" ht="12.75">
      <c r="A64" s="820" t="s">
        <v>142</v>
      </c>
      <c r="B64" s="390" t="s">
        <v>3</v>
      </c>
      <c r="C64" s="391"/>
      <c r="D64" s="496"/>
      <c r="E64" s="496"/>
      <c r="F64" s="496"/>
      <c r="G64" s="496"/>
      <c r="H64" s="510">
        <v>3</v>
      </c>
      <c r="I64" s="510">
        <v>3</v>
      </c>
      <c r="J64" s="510">
        <v>3</v>
      </c>
      <c r="K64" s="510">
        <v>3</v>
      </c>
      <c r="L64" s="510">
        <v>3</v>
      </c>
      <c r="M64" s="290"/>
      <c r="N64" s="290"/>
    </row>
    <row r="65" spans="1:14" ht="12.75">
      <c r="A65" s="820"/>
      <c r="B65" s="390" t="s">
        <v>5</v>
      </c>
      <c r="C65" s="347"/>
      <c r="D65" s="496"/>
      <c r="E65" s="496"/>
      <c r="F65" s="496"/>
      <c r="G65" s="496"/>
      <c r="H65" s="510">
        <v>3</v>
      </c>
      <c r="I65" s="510">
        <v>3</v>
      </c>
      <c r="J65" s="510">
        <v>3</v>
      </c>
      <c r="K65" s="510">
        <v>3</v>
      </c>
      <c r="L65" s="510">
        <v>3</v>
      </c>
      <c r="M65" s="290"/>
      <c r="N65" s="290"/>
    </row>
    <row r="66" spans="1:14" ht="12.75">
      <c r="A66" s="820"/>
      <c r="B66" s="390" t="s">
        <v>127</v>
      </c>
      <c r="C66" s="347"/>
      <c r="D66" s="526"/>
      <c r="E66" s="526"/>
      <c r="F66" s="526"/>
      <c r="G66" s="526"/>
      <c r="H66" s="526">
        <v>790</v>
      </c>
      <c r="I66" s="526">
        <v>790</v>
      </c>
      <c r="J66" s="526">
        <v>805</v>
      </c>
      <c r="K66" s="526">
        <v>770</v>
      </c>
      <c r="L66" s="526">
        <v>920</v>
      </c>
      <c r="M66" s="290"/>
      <c r="N66" s="290"/>
    </row>
    <row r="67" spans="1:14" ht="12.75">
      <c r="A67" s="820"/>
      <c r="B67" s="389" t="s">
        <v>128</v>
      </c>
      <c r="C67" s="346"/>
      <c r="D67" s="346"/>
      <c r="E67" s="346"/>
      <c r="F67" s="346"/>
      <c r="G67" s="347"/>
      <c r="H67" s="347">
        <f>SUM(H66/H65)</f>
        <v>263.3333333333333</v>
      </c>
      <c r="I67" s="347">
        <f>SUM(I66/I65)</f>
        <v>263.3333333333333</v>
      </c>
      <c r="J67" s="347">
        <f>SUM(J66/J65)</f>
        <v>268.3333333333333</v>
      </c>
      <c r="K67" s="347">
        <f>SUM(K66/K65)</f>
        <v>256.6666666666667</v>
      </c>
      <c r="L67" s="347">
        <f>SUM(L66/L65)</f>
        <v>306.6666666666667</v>
      </c>
      <c r="M67" s="290"/>
      <c r="N67" s="290"/>
    </row>
    <row r="68" spans="1:14" ht="12.75">
      <c r="A68" s="820"/>
      <c r="B68" s="389" t="s">
        <v>9</v>
      </c>
      <c r="C68" s="347"/>
      <c r="D68" s="496"/>
      <c r="E68" s="496"/>
      <c r="F68" s="496"/>
      <c r="G68" s="496"/>
      <c r="H68" s="496">
        <v>10</v>
      </c>
      <c r="I68" s="496">
        <v>10</v>
      </c>
      <c r="J68" s="496">
        <v>11</v>
      </c>
      <c r="K68" s="496">
        <v>10</v>
      </c>
      <c r="L68" s="496">
        <v>10</v>
      </c>
      <c r="M68" s="290"/>
      <c r="N68" s="290"/>
    </row>
    <row r="69" spans="1:14" ht="12.75">
      <c r="A69" s="780"/>
      <c r="B69" s="564"/>
      <c r="C69" s="781"/>
      <c r="D69" s="435"/>
      <c r="E69" s="435"/>
      <c r="F69" s="435"/>
      <c r="G69" s="435"/>
      <c r="H69" s="435"/>
      <c r="I69" s="290"/>
      <c r="J69" s="290"/>
      <c r="K69" s="290"/>
      <c r="L69" s="290"/>
      <c r="M69" s="290"/>
      <c r="N69" s="290"/>
    </row>
    <row r="70" spans="1:14" ht="12.75">
      <c r="A70" s="571" t="s">
        <v>149</v>
      </c>
      <c r="B70" s="572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</row>
    <row r="71" spans="1:14" ht="12.75">
      <c r="A71" s="900" t="s">
        <v>281</v>
      </c>
      <c r="B71" s="900"/>
      <c r="C71" s="900"/>
      <c r="D71" s="900"/>
      <c r="E71" s="900"/>
      <c r="F71" s="900"/>
      <c r="G71" s="900"/>
      <c r="H71" s="900"/>
      <c r="I71" s="900"/>
      <c r="J71" s="900"/>
      <c r="K71" s="900"/>
      <c r="L71" s="900"/>
      <c r="M71" s="290"/>
      <c r="N71" s="290"/>
    </row>
    <row r="72" spans="1:14" ht="12.75">
      <c r="A72" s="899"/>
      <c r="B72" s="899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</row>
    <row r="73" spans="1:14" ht="12.75">
      <c r="A73" s="12"/>
      <c r="B73" s="12"/>
      <c r="N73" s="290"/>
    </row>
    <row r="74" spans="1:2" ht="12.75">
      <c r="A74" s="12"/>
      <c r="B74" s="12"/>
    </row>
  </sheetData>
  <sheetProtection/>
  <mergeCells count="16">
    <mergeCell ref="A19:A23"/>
    <mergeCell ref="A24:A28"/>
    <mergeCell ref="A29:A33"/>
    <mergeCell ref="A34:A38"/>
    <mergeCell ref="A44:A48"/>
    <mergeCell ref="A39:A43"/>
    <mergeCell ref="A72:B72"/>
    <mergeCell ref="A4:J4"/>
    <mergeCell ref="A5:L5"/>
    <mergeCell ref="A6:L6"/>
    <mergeCell ref="A7:L7"/>
    <mergeCell ref="A71:L71"/>
    <mergeCell ref="A9:A13"/>
    <mergeCell ref="A49:A53"/>
    <mergeCell ref="A64:A68"/>
    <mergeCell ref="A14:A18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6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W85"/>
  <sheetViews>
    <sheetView zoomScale="82" zoomScaleNormal="82" zoomScalePageLayoutView="0" workbookViewId="0" topLeftCell="A43">
      <selection activeCell="Z64" sqref="Z64"/>
    </sheetView>
  </sheetViews>
  <sheetFormatPr defaultColWidth="11.421875" defaultRowHeight="12.75"/>
  <cols>
    <col min="1" max="1" width="24.7109375" style="166" customWidth="1"/>
    <col min="2" max="2" width="23.00390625" style="627" customWidth="1"/>
    <col min="3" max="7" width="11.421875" style="166" hidden="1" customWidth="1"/>
    <col min="8" max="8" width="13.7109375" style="166" hidden="1" customWidth="1"/>
    <col min="9" max="9" width="13.57421875" style="166" hidden="1" customWidth="1"/>
    <col min="10" max="10" width="14.140625" style="166" hidden="1" customWidth="1"/>
    <col min="11" max="11" width="15.00390625" style="166" hidden="1" customWidth="1"/>
    <col min="12" max="12" width="14.8515625" style="166" hidden="1" customWidth="1"/>
    <col min="13" max="13" width="15.57421875" style="166" hidden="1" customWidth="1"/>
    <col min="14" max="14" width="14.00390625" style="166" hidden="1" customWidth="1"/>
    <col min="15" max="15" width="14.140625" style="166" hidden="1" customWidth="1"/>
    <col min="16" max="16" width="15.57421875" style="166" hidden="1" customWidth="1"/>
    <col min="17" max="18" width="15.00390625" style="166" hidden="1" customWidth="1"/>
    <col min="19" max="23" width="12.7109375" style="166" bestFit="1" customWidth="1"/>
    <col min="24" max="16384" width="11.421875" style="166" customWidth="1"/>
  </cols>
  <sheetData>
    <row r="1" spans="1:23" ht="15">
      <c r="A1" s="289"/>
      <c r="B1" s="717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5">
      <c r="A2" s="289"/>
      <c r="B2" s="717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15">
      <c r="A3" s="289"/>
      <c r="B3" s="717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 t="s">
        <v>64</v>
      </c>
      <c r="Q3" s="289"/>
      <c r="R3" s="289"/>
      <c r="S3" s="289"/>
      <c r="T3" s="289"/>
      <c r="U3" s="289"/>
      <c r="V3" s="289"/>
      <c r="W3" s="289"/>
    </row>
    <row r="4" spans="1:23" ht="15.75">
      <c r="A4" s="797"/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289"/>
      <c r="W4" s="289"/>
    </row>
    <row r="5" spans="1:23" ht="15.75">
      <c r="A5" s="807" t="s">
        <v>167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</row>
    <row r="6" spans="1:23" ht="15.75">
      <c r="A6" s="807" t="s">
        <v>198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</row>
    <row r="7" spans="1:23" ht="15.75">
      <c r="A7" s="807" t="s">
        <v>288</v>
      </c>
      <c r="B7" s="807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</row>
    <row r="8" spans="1:23" ht="21" customHeight="1">
      <c r="A8" s="364" t="s">
        <v>1</v>
      </c>
      <c r="B8" s="364" t="s">
        <v>111</v>
      </c>
      <c r="C8" s="364" t="s">
        <v>38</v>
      </c>
      <c r="D8" s="364" t="s">
        <v>42</v>
      </c>
      <c r="E8" s="364" t="s">
        <v>43</v>
      </c>
      <c r="F8" s="364" t="s">
        <v>44</v>
      </c>
      <c r="G8" s="364" t="s">
        <v>45</v>
      </c>
      <c r="H8" s="364" t="s">
        <v>46</v>
      </c>
      <c r="I8" s="364" t="s">
        <v>66</v>
      </c>
      <c r="J8" s="364" t="s">
        <v>48</v>
      </c>
      <c r="K8" s="718" t="s">
        <v>49</v>
      </c>
      <c r="L8" s="364" t="s">
        <v>120</v>
      </c>
      <c r="M8" s="364" t="s">
        <v>136</v>
      </c>
      <c r="N8" s="364" t="s">
        <v>144</v>
      </c>
      <c r="O8" s="364" t="s">
        <v>147</v>
      </c>
      <c r="P8" s="364" t="s">
        <v>157</v>
      </c>
      <c r="Q8" s="364" t="s">
        <v>162</v>
      </c>
      <c r="R8" s="364" t="s">
        <v>169</v>
      </c>
      <c r="S8" s="364" t="s">
        <v>200</v>
      </c>
      <c r="T8" s="364" t="s">
        <v>248</v>
      </c>
      <c r="U8" s="294" t="s">
        <v>260</v>
      </c>
      <c r="V8" s="294" t="s">
        <v>261</v>
      </c>
      <c r="W8" s="294" t="s">
        <v>264</v>
      </c>
    </row>
    <row r="9" spans="1:23" s="197" customFormat="1" ht="15.75">
      <c r="A9" s="914" t="s">
        <v>27</v>
      </c>
      <c r="B9" s="719" t="s">
        <v>110</v>
      </c>
      <c r="C9" s="720">
        <f>SUM(C14+C19+C24+C29+C34+C39+C44+C49+C54+C59+C64)</f>
        <v>21610</v>
      </c>
      <c r="D9" s="720">
        <f aca="true" t="shared" si="0" ref="D9:S9">SUM(D14+D19+D24+D29+D34+D39+D44+D49+D54+D59+D64)</f>
        <v>21510</v>
      </c>
      <c r="E9" s="720">
        <f t="shared" si="0"/>
        <v>21475</v>
      </c>
      <c r="F9" s="720">
        <f t="shared" si="0"/>
        <v>19853</v>
      </c>
      <c r="G9" s="720">
        <f t="shared" si="0"/>
        <v>19763</v>
      </c>
      <c r="H9" s="720">
        <f t="shared" si="0"/>
        <v>19075</v>
      </c>
      <c r="I9" s="720">
        <f t="shared" si="0"/>
        <v>19033</v>
      </c>
      <c r="J9" s="720">
        <f t="shared" si="0"/>
        <v>19142</v>
      </c>
      <c r="K9" s="720">
        <f t="shared" si="0"/>
        <v>19280</v>
      </c>
      <c r="L9" s="720">
        <f t="shared" si="0"/>
        <v>19338</v>
      </c>
      <c r="M9" s="720">
        <f t="shared" si="0"/>
        <v>19341</v>
      </c>
      <c r="N9" s="720">
        <f t="shared" si="0"/>
        <v>19240</v>
      </c>
      <c r="O9" s="720">
        <f t="shared" si="0"/>
        <v>20097</v>
      </c>
      <c r="P9" s="720">
        <f t="shared" si="0"/>
        <v>20084</v>
      </c>
      <c r="Q9" s="720">
        <f t="shared" si="0"/>
        <v>20253.92</v>
      </c>
      <c r="R9" s="720">
        <f t="shared" si="0"/>
        <v>19886</v>
      </c>
      <c r="S9" s="720">
        <f t="shared" si="0"/>
        <v>19825</v>
      </c>
      <c r="T9" s="720">
        <f aca="true" t="shared" si="1" ref="T9:U11">SUM(T14+T19+T24+T29+T34+T39+T44+T49+T54+T59+T64)</f>
        <v>19240</v>
      </c>
      <c r="U9" s="720">
        <f t="shared" si="1"/>
        <v>9634.2</v>
      </c>
      <c r="V9" s="720">
        <f aca="true" t="shared" si="2" ref="V9:W11">SUM(V14+V19+V24+V29+V34+V39+V44+V49+V54+V59+V64)</f>
        <v>9836.13</v>
      </c>
      <c r="W9" s="720">
        <f t="shared" si="2"/>
        <v>16630.629999999997</v>
      </c>
    </row>
    <row r="10" spans="1:23" s="197" customFormat="1" ht="15.75">
      <c r="A10" s="915"/>
      <c r="B10" s="719" t="s">
        <v>5</v>
      </c>
      <c r="C10" s="720">
        <f>SUM(C15+C20+C25+C30+C35+C40+C45+C50+C55+C60+C65)</f>
        <v>19621.49</v>
      </c>
      <c r="D10" s="720">
        <f aca="true" t="shared" si="3" ref="D10:S10">SUM(D15+D20+D25+D30+D35+D40+D45+D50+D55+D60+D65)</f>
        <v>20011.789999999997</v>
      </c>
      <c r="E10" s="720">
        <f t="shared" si="3"/>
        <v>19949.899999999994</v>
      </c>
      <c r="F10" s="720">
        <f t="shared" si="3"/>
        <v>19248</v>
      </c>
      <c r="G10" s="720">
        <f t="shared" si="3"/>
        <v>19195</v>
      </c>
      <c r="H10" s="720">
        <f t="shared" si="3"/>
        <v>18621</v>
      </c>
      <c r="I10" s="720">
        <f t="shared" si="3"/>
        <v>18661</v>
      </c>
      <c r="J10" s="720">
        <f t="shared" si="3"/>
        <v>17023.48</v>
      </c>
      <c r="K10" s="720">
        <f t="shared" si="3"/>
        <v>18867</v>
      </c>
      <c r="L10" s="720">
        <f t="shared" si="3"/>
        <v>16296</v>
      </c>
      <c r="M10" s="720">
        <f t="shared" si="3"/>
        <v>19231</v>
      </c>
      <c r="N10" s="720">
        <f t="shared" si="3"/>
        <v>18596</v>
      </c>
      <c r="O10" s="720">
        <f t="shared" si="3"/>
        <v>17378</v>
      </c>
      <c r="P10" s="720">
        <f t="shared" si="3"/>
        <v>18337</v>
      </c>
      <c r="Q10" s="720">
        <f t="shared" si="3"/>
        <v>17820.3</v>
      </c>
      <c r="R10" s="720">
        <f t="shared" si="3"/>
        <v>16495</v>
      </c>
      <c r="S10" s="720">
        <f t="shared" si="3"/>
        <v>18695</v>
      </c>
      <c r="T10" s="720">
        <f t="shared" si="1"/>
        <v>17081</v>
      </c>
      <c r="U10" s="720">
        <f t="shared" si="1"/>
        <v>8670.96</v>
      </c>
      <c r="V10" s="720">
        <f t="shared" si="2"/>
        <v>9169.7</v>
      </c>
      <c r="W10" s="720">
        <f>SUM(W15+W20+W25+W30+W35+W40+W45+W50+W55+W60+W65)</f>
        <v>14825.529999999999</v>
      </c>
    </row>
    <row r="11" spans="1:23" s="197" customFormat="1" ht="15.75">
      <c r="A11" s="915"/>
      <c r="B11" s="369" t="s">
        <v>67</v>
      </c>
      <c r="C11" s="721">
        <f>SUM(C16+C21+C26+C31+C36+C41+C46+C51+C56+C61+C66)</f>
        <v>208156</v>
      </c>
      <c r="D11" s="721">
        <f aca="true" t="shared" si="4" ref="D11:S11">SUM(D16+D21+D26+D31+D36+D41+D46+D51+D56+D61+D66)</f>
        <v>261895</v>
      </c>
      <c r="E11" s="721">
        <f t="shared" si="4"/>
        <v>215450</v>
      </c>
      <c r="F11" s="721">
        <f t="shared" si="4"/>
        <v>203573</v>
      </c>
      <c r="G11" s="721">
        <f t="shared" si="4"/>
        <v>243346</v>
      </c>
      <c r="H11" s="721">
        <f t="shared" si="4"/>
        <v>251095</v>
      </c>
      <c r="I11" s="721">
        <f t="shared" si="4"/>
        <v>244603.08</v>
      </c>
      <c r="J11" s="721">
        <f t="shared" si="4"/>
        <v>258862</v>
      </c>
      <c r="K11" s="721">
        <f t="shared" si="4"/>
        <v>255865</v>
      </c>
      <c r="L11" s="721">
        <f t="shared" si="4"/>
        <v>232217</v>
      </c>
      <c r="M11" s="721">
        <f t="shared" si="4"/>
        <v>236837</v>
      </c>
      <c r="N11" s="721">
        <f t="shared" si="4"/>
        <v>216612</v>
      </c>
      <c r="O11" s="721">
        <f t="shared" si="4"/>
        <v>251660</v>
      </c>
      <c r="P11" s="721">
        <f t="shared" si="4"/>
        <v>229455</v>
      </c>
      <c r="Q11" s="721">
        <f t="shared" si="4"/>
        <v>223196.28</v>
      </c>
      <c r="R11" s="721">
        <f t="shared" si="4"/>
        <v>201220.13999999996</v>
      </c>
      <c r="S11" s="721">
        <f t="shared" si="4"/>
        <v>194127</v>
      </c>
      <c r="T11" s="721">
        <f t="shared" si="1"/>
        <v>199960</v>
      </c>
      <c r="U11" s="721">
        <f t="shared" si="1"/>
        <v>166935.6</v>
      </c>
      <c r="V11" s="721">
        <f t="shared" si="2"/>
        <v>184552.09999999998</v>
      </c>
      <c r="W11" s="721">
        <f>SUM(W16+W21+W26+W31+W36+W41+W46+W51+W56+W61+W66)</f>
        <v>205607.6</v>
      </c>
    </row>
    <row r="12" spans="1:23" s="197" customFormat="1" ht="15.75">
      <c r="A12" s="915"/>
      <c r="B12" s="719" t="s">
        <v>63</v>
      </c>
      <c r="C12" s="720">
        <f>SUM(C11/C10)</f>
        <v>10.608572539598164</v>
      </c>
      <c r="D12" s="720">
        <f aca="true" t="shared" si="5" ref="D12:S12">SUM(D11/D10)</f>
        <v>13.087035192753874</v>
      </c>
      <c r="E12" s="720">
        <f t="shared" si="5"/>
        <v>10.799552879964313</v>
      </c>
      <c r="F12" s="720">
        <f t="shared" si="5"/>
        <v>10.57631961762261</v>
      </c>
      <c r="G12" s="720">
        <f t="shared" si="5"/>
        <v>12.677572284449075</v>
      </c>
      <c r="H12" s="720">
        <f t="shared" si="5"/>
        <v>13.484506739702486</v>
      </c>
      <c r="I12" s="720">
        <f t="shared" si="5"/>
        <v>13.107715556508225</v>
      </c>
      <c r="J12" s="720">
        <f t="shared" si="5"/>
        <v>15.206174060767834</v>
      </c>
      <c r="K12" s="720">
        <f t="shared" si="5"/>
        <v>13.561509513966184</v>
      </c>
      <c r="L12" s="720">
        <f t="shared" si="5"/>
        <v>14.249938635247913</v>
      </c>
      <c r="M12" s="720">
        <f t="shared" si="5"/>
        <v>12.315376215485415</v>
      </c>
      <c r="N12" s="720">
        <f t="shared" si="5"/>
        <v>11.648311464831146</v>
      </c>
      <c r="O12" s="720">
        <f t="shared" si="5"/>
        <v>14.48152836920244</v>
      </c>
      <c r="P12" s="720">
        <f t="shared" si="5"/>
        <v>12.513224627801712</v>
      </c>
      <c r="Q12" s="720">
        <f t="shared" si="5"/>
        <v>12.524832915270787</v>
      </c>
      <c r="R12" s="720">
        <f t="shared" si="5"/>
        <v>12.198856623219154</v>
      </c>
      <c r="S12" s="720">
        <f t="shared" si="5"/>
        <v>10.3838994383525</v>
      </c>
      <c r="T12" s="720">
        <f>SUM(T11/T10)</f>
        <v>11.706574556524794</v>
      </c>
      <c r="U12" s="720">
        <f>SUM(U11/U10)</f>
        <v>19.25226272523458</v>
      </c>
      <c r="V12" s="720">
        <f>SUM(V11/V10)</f>
        <v>20.126296389194845</v>
      </c>
      <c r="W12" s="720">
        <f>SUM(W11/W10)</f>
        <v>13.868482273483648</v>
      </c>
    </row>
    <row r="13" spans="1:23" s="197" customFormat="1" ht="15.75">
      <c r="A13" s="916"/>
      <c r="B13" s="719" t="s">
        <v>9</v>
      </c>
      <c r="C13" s="722">
        <f>SUM(C18+C23+C28+C33+C38+C43+C48+C53+C58+C63+C68)</f>
        <v>8666</v>
      </c>
      <c r="D13" s="722">
        <f aca="true" t="shared" si="6" ref="D13:S13">SUM(D18+D23+D28+D33+D38+D43+D48+D53+D58+D63+D68)</f>
        <v>8666</v>
      </c>
      <c r="E13" s="722">
        <f t="shared" si="6"/>
        <v>8505</v>
      </c>
      <c r="F13" s="722">
        <f t="shared" si="6"/>
        <v>7666</v>
      </c>
      <c r="G13" s="722">
        <f t="shared" si="6"/>
        <v>7666</v>
      </c>
      <c r="H13" s="722">
        <f t="shared" si="6"/>
        <v>7166</v>
      </c>
      <c r="I13" s="722">
        <f t="shared" si="6"/>
        <v>6388</v>
      </c>
      <c r="J13" s="722">
        <f t="shared" si="6"/>
        <v>7161</v>
      </c>
      <c r="K13" s="722">
        <f t="shared" si="6"/>
        <v>6065</v>
      </c>
      <c r="L13" s="722">
        <f t="shared" si="6"/>
        <v>6915</v>
      </c>
      <c r="M13" s="722">
        <f t="shared" si="6"/>
        <v>7885</v>
      </c>
      <c r="N13" s="722">
        <f t="shared" si="6"/>
        <v>6869</v>
      </c>
      <c r="O13" s="722">
        <f t="shared" si="6"/>
        <v>7591</v>
      </c>
      <c r="P13" s="722">
        <f t="shared" si="6"/>
        <v>7664</v>
      </c>
      <c r="Q13" s="722">
        <f t="shared" si="6"/>
        <v>7347</v>
      </c>
      <c r="R13" s="722">
        <f t="shared" si="6"/>
        <v>8314</v>
      </c>
      <c r="S13" s="722">
        <f t="shared" si="6"/>
        <v>8343</v>
      </c>
      <c r="T13" s="722">
        <f>SUM(T18+T23+T28+T33+T38+T43+T48+T53+T58+T63+T68)</f>
        <v>7677</v>
      </c>
      <c r="U13" s="722">
        <f>SUM(U18+U23+U28+U33+U38+U43+U48+U53+U58+U63+U68)</f>
        <v>4206</v>
      </c>
      <c r="V13" s="722">
        <f>SUM(V18+V23+V28+V33+V38+V43+V48+V53+V58+V63+V68)</f>
        <v>3972</v>
      </c>
      <c r="W13" s="722">
        <f>SUM(W18+W23+W28+W33+W38+W43+W48+W53+W58+W63+W68)</f>
        <v>8184</v>
      </c>
    </row>
    <row r="14" spans="1:23" ht="15">
      <c r="A14" s="917" t="s">
        <v>6</v>
      </c>
      <c r="B14" s="723" t="s">
        <v>110</v>
      </c>
      <c r="C14" s="637">
        <v>12200</v>
      </c>
      <c r="D14" s="637">
        <v>12150</v>
      </c>
      <c r="E14" s="637">
        <v>12150</v>
      </c>
      <c r="F14" s="637">
        <v>11233</v>
      </c>
      <c r="G14" s="307">
        <v>11233</v>
      </c>
      <c r="H14" s="307">
        <v>11133</v>
      </c>
      <c r="I14" s="307">
        <v>11145</v>
      </c>
      <c r="J14" s="307">
        <v>9895</v>
      </c>
      <c r="K14" s="319">
        <v>10485</v>
      </c>
      <c r="L14" s="377">
        <v>11048</v>
      </c>
      <c r="M14" s="377">
        <v>10104</v>
      </c>
      <c r="N14" s="377">
        <v>10304</v>
      </c>
      <c r="O14" s="378">
        <v>9765</v>
      </c>
      <c r="P14" s="307">
        <v>9540</v>
      </c>
      <c r="Q14" s="307">
        <v>9860</v>
      </c>
      <c r="R14" s="307">
        <v>8940</v>
      </c>
      <c r="S14" s="307">
        <v>8940</v>
      </c>
      <c r="T14" s="307">
        <v>8980</v>
      </c>
      <c r="U14" s="307">
        <v>5110.2</v>
      </c>
      <c r="V14" s="307">
        <v>6427</v>
      </c>
      <c r="W14" s="307">
        <v>6427</v>
      </c>
    </row>
    <row r="15" spans="1:23" ht="15">
      <c r="A15" s="918"/>
      <c r="B15" s="723" t="s">
        <v>5</v>
      </c>
      <c r="C15" s="637">
        <v>11232</v>
      </c>
      <c r="D15" s="637">
        <v>11753</v>
      </c>
      <c r="E15" s="637">
        <v>11753</v>
      </c>
      <c r="F15" s="637">
        <v>11161</v>
      </c>
      <c r="G15" s="637">
        <v>11270</v>
      </c>
      <c r="H15" s="637">
        <v>11028</v>
      </c>
      <c r="I15" s="637">
        <v>10986</v>
      </c>
      <c r="J15" s="637">
        <v>9895</v>
      </c>
      <c r="K15" s="724">
        <v>10470</v>
      </c>
      <c r="L15" s="639">
        <v>9669</v>
      </c>
      <c r="M15" s="639">
        <v>10104</v>
      </c>
      <c r="N15" s="639">
        <v>10104</v>
      </c>
      <c r="O15" s="378">
        <v>8631</v>
      </c>
      <c r="P15" s="307">
        <v>9033</v>
      </c>
      <c r="Q15" s="307">
        <v>8778.3</v>
      </c>
      <c r="R15" s="307">
        <v>6813</v>
      </c>
      <c r="S15" s="307">
        <v>8778</v>
      </c>
      <c r="T15" s="307">
        <v>7956</v>
      </c>
      <c r="U15" s="307">
        <v>5109.84</v>
      </c>
      <c r="V15" s="307">
        <v>5254.5</v>
      </c>
      <c r="W15" s="307">
        <v>5149.78</v>
      </c>
    </row>
    <row r="16" spans="1:23" ht="15">
      <c r="A16" s="918"/>
      <c r="B16" s="725" t="s">
        <v>67</v>
      </c>
      <c r="C16" s="458">
        <v>132840</v>
      </c>
      <c r="D16" s="458">
        <v>181220</v>
      </c>
      <c r="E16" s="458">
        <v>156030</v>
      </c>
      <c r="F16" s="458">
        <v>147430</v>
      </c>
      <c r="G16" s="458">
        <v>178181</v>
      </c>
      <c r="H16" s="458">
        <v>194982</v>
      </c>
      <c r="I16" s="458">
        <v>192808</v>
      </c>
      <c r="J16" s="458">
        <v>201487</v>
      </c>
      <c r="K16" s="307">
        <v>196706</v>
      </c>
      <c r="L16" s="474">
        <v>184422</v>
      </c>
      <c r="M16" s="474">
        <v>160738</v>
      </c>
      <c r="N16" s="474">
        <v>151978</v>
      </c>
      <c r="O16" s="378">
        <v>186622</v>
      </c>
      <c r="P16" s="307">
        <v>164820</v>
      </c>
      <c r="Q16" s="307">
        <v>160524</v>
      </c>
      <c r="R16" s="307">
        <v>130229</v>
      </c>
      <c r="S16" s="307">
        <v>125052</v>
      </c>
      <c r="T16" s="307">
        <v>123086</v>
      </c>
      <c r="U16" s="307">
        <v>137998</v>
      </c>
      <c r="V16" s="307">
        <v>151558</v>
      </c>
      <c r="W16" s="307">
        <v>122918</v>
      </c>
    </row>
    <row r="17" spans="1:23" ht="15">
      <c r="A17" s="918"/>
      <c r="B17" s="723" t="s">
        <v>63</v>
      </c>
      <c r="C17" s="637">
        <f aca="true" t="shared" si="7" ref="C17:O17">SUM(C16/C15)</f>
        <v>11.826923076923077</v>
      </c>
      <c r="D17" s="642">
        <f t="shared" si="7"/>
        <v>15.419041946737003</v>
      </c>
      <c r="E17" s="642">
        <f t="shared" si="7"/>
        <v>13.27575938058368</v>
      </c>
      <c r="F17" s="642">
        <f t="shared" si="7"/>
        <v>13.209389839620107</v>
      </c>
      <c r="G17" s="642">
        <f t="shared" si="7"/>
        <v>15.810204081632653</v>
      </c>
      <c r="H17" s="642">
        <f t="shared" si="7"/>
        <v>17.68063112078346</v>
      </c>
      <c r="I17" s="642">
        <f t="shared" si="7"/>
        <v>17.550336792281087</v>
      </c>
      <c r="J17" s="642">
        <f t="shared" si="7"/>
        <v>20.362506316321376</v>
      </c>
      <c r="K17" s="642">
        <f t="shared" si="7"/>
        <v>18.787583572110794</v>
      </c>
      <c r="L17" s="642">
        <f t="shared" si="7"/>
        <v>19.073533974557865</v>
      </c>
      <c r="M17" s="642">
        <f t="shared" si="7"/>
        <v>15.908353127474268</v>
      </c>
      <c r="N17" s="642">
        <f t="shared" si="7"/>
        <v>15.041369754552653</v>
      </c>
      <c r="O17" s="642">
        <f t="shared" si="7"/>
        <v>21.62229173908006</v>
      </c>
      <c r="P17" s="307">
        <f aca="true" t="shared" si="8" ref="P17:U17">SUM(P16/P15)</f>
        <v>18.246429757555628</v>
      </c>
      <c r="Q17" s="307">
        <f t="shared" si="8"/>
        <v>18.2864563753802</v>
      </c>
      <c r="R17" s="307">
        <f t="shared" si="8"/>
        <v>19.114780566563923</v>
      </c>
      <c r="S17" s="307">
        <f t="shared" si="8"/>
        <v>14.24606971975393</v>
      </c>
      <c r="T17" s="307">
        <f t="shared" si="8"/>
        <v>15.470839617898442</v>
      </c>
      <c r="U17" s="307">
        <f t="shared" si="8"/>
        <v>27.00632505127362</v>
      </c>
      <c r="V17" s="307">
        <f>SUM(V16/V15)</f>
        <v>28.843467504044153</v>
      </c>
      <c r="W17" s="307">
        <f>SUM(W16/W15)</f>
        <v>23.868592444725795</v>
      </c>
    </row>
    <row r="18" spans="1:23" ht="15">
      <c r="A18" s="919"/>
      <c r="B18" s="723" t="s">
        <v>9</v>
      </c>
      <c r="C18" s="638">
        <v>3266</v>
      </c>
      <c r="D18" s="638">
        <v>3266</v>
      </c>
      <c r="E18" s="638">
        <v>3205</v>
      </c>
      <c r="F18" s="638">
        <v>2889</v>
      </c>
      <c r="G18" s="638">
        <v>2889</v>
      </c>
      <c r="H18" s="638">
        <v>2717</v>
      </c>
      <c r="I18" s="638">
        <v>2414</v>
      </c>
      <c r="J18" s="638">
        <v>2048</v>
      </c>
      <c r="K18" s="458">
        <v>1886</v>
      </c>
      <c r="L18" s="373">
        <v>2501</v>
      </c>
      <c r="M18" s="373">
        <v>1767</v>
      </c>
      <c r="N18" s="319">
        <v>1863</v>
      </c>
      <c r="O18" s="472">
        <v>1390</v>
      </c>
      <c r="P18" s="319">
        <v>1466</v>
      </c>
      <c r="Q18" s="319">
        <v>1480</v>
      </c>
      <c r="R18" s="319">
        <v>1458</v>
      </c>
      <c r="S18" s="319">
        <v>1458</v>
      </c>
      <c r="T18" s="319">
        <v>1372</v>
      </c>
      <c r="U18" s="315">
        <v>1189</v>
      </c>
      <c r="V18" s="315">
        <v>1752</v>
      </c>
      <c r="W18" s="315">
        <v>1252</v>
      </c>
    </row>
    <row r="19" spans="1:23" ht="15">
      <c r="A19" s="917" t="s">
        <v>11</v>
      </c>
      <c r="B19" s="723" t="s">
        <v>110</v>
      </c>
      <c r="C19" s="637">
        <v>2035</v>
      </c>
      <c r="D19" s="637">
        <v>2000</v>
      </c>
      <c r="E19" s="637">
        <v>2000</v>
      </c>
      <c r="F19" s="637">
        <v>1849</v>
      </c>
      <c r="G19" s="637">
        <v>1849</v>
      </c>
      <c r="H19" s="637">
        <v>1649</v>
      </c>
      <c r="I19" s="637">
        <v>1636</v>
      </c>
      <c r="J19" s="637">
        <v>2400</v>
      </c>
      <c r="K19" s="642">
        <v>1830</v>
      </c>
      <c r="L19" s="639">
        <v>1837</v>
      </c>
      <c r="M19" s="639">
        <v>1775</v>
      </c>
      <c r="N19" s="639">
        <v>1800</v>
      </c>
      <c r="O19" s="378">
        <v>1397</v>
      </c>
      <c r="P19" s="307">
        <v>1320</v>
      </c>
      <c r="Q19" s="307">
        <v>1110</v>
      </c>
      <c r="R19" s="307">
        <v>800</v>
      </c>
      <c r="S19" s="307">
        <v>651</v>
      </c>
      <c r="T19" s="307">
        <v>500</v>
      </c>
      <c r="U19" s="307">
        <v>1012.3</v>
      </c>
      <c r="V19" s="307">
        <v>655</v>
      </c>
      <c r="W19" s="307">
        <v>660</v>
      </c>
    </row>
    <row r="20" spans="1:23" ht="15">
      <c r="A20" s="918"/>
      <c r="B20" s="723" t="s">
        <v>5</v>
      </c>
      <c r="C20" s="637">
        <v>1800</v>
      </c>
      <c r="D20" s="637">
        <v>1770</v>
      </c>
      <c r="E20" s="637">
        <v>1800</v>
      </c>
      <c r="F20" s="637">
        <v>1778</v>
      </c>
      <c r="G20" s="637">
        <v>1734</v>
      </c>
      <c r="H20" s="637">
        <v>1513</v>
      </c>
      <c r="I20" s="637">
        <v>1591</v>
      </c>
      <c r="J20" s="637">
        <v>1453</v>
      </c>
      <c r="K20" s="638">
        <v>1790</v>
      </c>
      <c r="L20" s="639">
        <v>1750</v>
      </c>
      <c r="M20" s="639">
        <v>1757</v>
      </c>
      <c r="N20" s="639">
        <v>1800</v>
      </c>
      <c r="O20" s="378">
        <v>995</v>
      </c>
      <c r="P20" s="307">
        <v>1132</v>
      </c>
      <c r="Q20" s="307">
        <v>820</v>
      </c>
      <c r="R20" s="307">
        <v>653</v>
      </c>
      <c r="S20" s="307">
        <v>477</v>
      </c>
      <c r="T20" s="307">
        <v>450</v>
      </c>
      <c r="U20" s="307">
        <v>396.62</v>
      </c>
      <c r="V20" s="307">
        <v>655</v>
      </c>
      <c r="W20" s="307">
        <v>655</v>
      </c>
    </row>
    <row r="21" spans="1:23" ht="15">
      <c r="A21" s="918"/>
      <c r="B21" s="725" t="s">
        <v>67</v>
      </c>
      <c r="C21" s="458">
        <v>17000</v>
      </c>
      <c r="D21" s="458">
        <v>18375</v>
      </c>
      <c r="E21" s="458">
        <v>10588</v>
      </c>
      <c r="F21" s="458">
        <v>10004</v>
      </c>
      <c r="G21" s="458">
        <v>12588</v>
      </c>
      <c r="H21" s="458">
        <v>15456</v>
      </c>
      <c r="I21" s="458">
        <v>11657</v>
      </c>
      <c r="J21" s="458">
        <v>19460</v>
      </c>
      <c r="K21" s="637">
        <v>15000</v>
      </c>
      <c r="L21" s="474">
        <v>16250</v>
      </c>
      <c r="M21" s="474">
        <v>16164</v>
      </c>
      <c r="N21" s="474">
        <v>14700</v>
      </c>
      <c r="O21" s="378">
        <v>6200</v>
      </c>
      <c r="P21" s="307">
        <v>3851</v>
      </c>
      <c r="Q21" s="307">
        <v>4099.92</v>
      </c>
      <c r="R21" s="307">
        <v>3534.96</v>
      </c>
      <c r="S21" s="307">
        <v>2719</v>
      </c>
      <c r="T21" s="307">
        <v>2250</v>
      </c>
      <c r="U21" s="307">
        <v>3022.5</v>
      </c>
      <c r="V21" s="307">
        <v>5044</v>
      </c>
      <c r="W21" s="307">
        <v>5109</v>
      </c>
    </row>
    <row r="22" spans="1:23" ht="15">
      <c r="A22" s="918"/>
      <c r="B22" s="723" t="s">
        <v>63</v>
      </c>
      <c r="C22" s="637">
        <f aca="true" t="shared" si="9" ref="C22:O22">SUM(C21/C20)</f>
        <v>9.444444444444445</v>
      </c>
      <c r="D22" s="642">
        <f t="shared" si="9"/>
        <v>10.38135593220339</v>
      </c>
      <c r="E22" s="642">
        <f t="shared" si="9"/>
        <v>5.8822222222222225</v>
      </c>
      <c r="F22" s="642">
        <f t="shared" si="9"/>
        <v>5.6265466816647915</v>
      </c>
      <c r="G22" s="642">
        <f t="shared" si="9"/>
        <v>7.259515570934256</v>
      </c>
      <c r="H22" s="642">
        <f t="shared" si="9"/>
        <v>10.215465961665565</v>
      </c>
      <c r="I22" s="642">
        <f t="shared" si="9"/>
        <v>7.32683846637335</v>
      </c>
      <c r="J22" s="642">
        <f t="shared" si="9"/>
        <v>13.392980041293875</v>
      </c>
      <c r="K22" s="642">
        <f t="shared" si="9"/>
        <v>8.379888268156424</v>
      </c>
      <c r="L22" s="642">
        <f t="shared" si="9"/>
        <v>9.285714285714286</v>
      </c>
      <c r="M22" s="642">
        <f t="shared" si="9"/>
        <v>9.19977233921457</v>
      </c>
      <c r="N22" s="642">
        <f t="shared" si="9"/>
        <v>8.166666666666666</v>
      </c>
      <c r="O22" s="642">
        <f t="shared" si="9"/>
        <v>6.231155778894473</v>
      </c>
      <c r="P22" s="307">
        <f aca="true" t="shared" si="10" ref="P22:U22">SUM(P21/P20)</f>
        <v>3.4019434628975267</v>
      </c>
      <c r="Q22" s="307">
        <f t="shared" si="10"/>
        <v>4.999902439024391</v>
      </c>
      <c r="R22" s="307">
        <f t="shared" si="10"/>
        <v>5.413415007656968</v>
      </c>
      <c r="S22" s="307">
        <f t="shared" si="10"/>
        <v>5.70020964360587</v>
      </c>
      <c r="T22" s="307">
        <f t="shared" si="10"/>
        <v>5</v>
      </c>
      <c r="U22" s="307">
        <f t="shared" si="10"/>
        <v>7.620644445565024</v>
      </c>
      <c r="V22" s="307">
        <f>SUM(V21/V20)</f>
        <v>7.700763358778626</v>
      </c>
      <c r="W22" s="307">
        <f>SUM(W21/W20)</f>
        <v>7.8</v>
      </c>
    </row>
    <row r="23" spans="1:23" ht="15">
      <c r="A23" s="919"/>
      <c r="B23" s="723" t="s">
        <v>9</v>
      </c>
      <c r="C23" s="638">
        <v>1023</v>
      </c>
      <c r="D23" s="638">
        <v>1023</v>
      </c>
      <c r="E23" s="638">
        <v>1004</v>
      </c>
      <c r="F23" s="638">
        <v>905</v>
      </c>
      <c r="G23" s="638">
        <v>905</v>
      </c>
      <c r="H23" s="638">
        <v>851</v>
      </c>
      <c r="I23" s="638">
        <v>756</v>
      </c>
      <c r="J23" s="638">
        <v>975</v>
      </c>
      <c r="K23" s="458">
        <v>907</v>
      </c>
      <c r="L23" s="373">
        <v>964</v>
      </c>
      <c r="M23" s="373">
        <v>1196</v>
      </c>
      <c r="N23" s="319">
        <v>1196</v>
      </c>
      <c r="O23" s="378">
        <v>1196</v>
      </c>
      <c r="P23" s="319">
        <v>1196</v>
      </c>
      <c r="Q23" s="319">
        <v>800</v>
      </c>
      <c r="R23" s="319">
        <v>999</v>
      </c>
      <c r="S23" s="319">
        <v>999</v>
      </c>
      <c r="T23" s="319">
        <v>480</v>
      </c>
      <c r="U23" s="315">
        <v>1848</v>
      </c>
      <c r="V23" s="315">
        <v>988</v>
      </c>
      <c r="W23" s="315">
        <v>988</v>
      </c>
    </row>
    <row r="24" spans="1:23" ht="15">
      <c r="A24" s="917" t="s">
        <v>13</v>
      </c>
      <c r="B24" s="723" t="s">
        <v>110</v>
      </c>
      <c r="C24" s="637">
        <v>80</v>
      </c>
      <c r="D24" s="637">
        <v>80</v>
      </c>
      <c r="E24" s="637">
        <v>80</v>
      </c>
      <c r="F24" s="637">
        <v>74</v>
      </c>
      <c r="G24" s="637">
        <v>74</v>
      </c>
      <c r="H24" s="637">
        <v>70</v>
      </c>
      <c r="I24" s="637">
        <v>62</v>
      </c>
      <c r="J24" s="637">
        <v>100</v>
      </c>
      <c r="K24" s="642">
        <v>100</v>
      </c>
      <c r="L24" s="639">
        <v>113</v>
      </c>
      <c r="M24" s="639">
        <v>113</v>
      </c>
      <c r="N24" s="639">
        <v>155</v>
      </c>
      <c r="O24" s="378">
        <v>185</v>
      </c>
      <c r="P24" s="307">
        <v>290</v>
      </c>
      <c r="Q24" s="307">
        <v>49.92</v>
      </c>
      <c r="R24" s="307">
        <v>175</v>
      </c>
      <c r="S24" s="307">
        <v>175</v>
      </c>
      <c r="T24" s="307">
        <v>185</v>
      </c>
      <c r="U24" s="307">
        <v>42.3</v>
      </c>
      <c r="V24" s="307">
        <v>67.27</v>
      </c>
      <c r="W24" s="307">
        <v>64.83</v>
      </c>
    </row>
    <row r="25" spans="1:23" ht="15">
      <c r="A25" s="918"/>
      <c r="B25" s="723" t="s">
        <v>5</v>
      </c>
      <c r="C25" s="637">
        <v>62</v>
      </c>
      <c r="D25" s="637">
        <v>58</v>
      </c>
      <c r="E25" s="637">
        <v>60</v>
      </c>
      <c r="F25" s="637">
        <v>59</v>
      </c>
      <c r="G25" s="637">
        <v>58</v>
      </c>
      <c r="H25" s="637">
        <v>56</v>
      </c>
      <c r="I25" s="637">
        <v>55</v>
      </c>
      <c r="J25" s="637">
        <v>100</v>
      </c>
      <c r="K25" s="638">
        <v>100</v>
      </c>
      <c r="L25" s="639">
        <v>105</v>
      </c>
      <c r="M25" s="639">
        <v>107</v>
      </c>
      <c r="N25" s="639">
        <v>150</v>
      </c>
      <c r="O25" s="378">
        <v>150</v>
      </c>
      <c r="P25" s="378">
        <v>80</v>
      </c>
      <c r="Q25" s="378">
        <v>40</v>
      </c>
      <c r="R25" s="378">
        <v>95</v>
      </c>
      <c r="S25" s="378">
        <v>96</v>
      </c>
      <c r="T25" s="378">
        <v>110</v>
      </c>
      <c r="U25" s="307">
        <v>37.67</v>
      </c>
      <c r="V25" s="307">
        <v>45.09</v>
      </c>
      <c r="W25" s="307">
        <v>44.75</v>
      </c>
    </row>
    <row r="26" spans="1:23" ht="15">
      <c r="A26" s="918"/>
      <c r="B26" s="725" t="s">
        <v>67</v>
      </c>
      <c r="C26" s="458">
        <v>598</v>
      </c>
      <c r="D26" s="458">
        <v>602</v>
      </c>
      <c r="E26" s="458">
        <v>620</v>
      </c>
      <c r="F26" s="458">
        <v>586</v>
      </c>
      <c r="G26" s="458">
        <v>554</v>
      </c>
      <c r="H26" s="458">
        <v>723</v>
      </c>
      <c r="I26" s="458">
        <v>641.08</v>
      </c>
      <c r="J26" s="458">
        <v>375</v>
      </c>
      <c r="K26" s="637">
        <v>375</v>
      </c>
      <c r="L26" s="474">
        <v>470</v>
      </c>
      <c r="M26" s="474">
        <v>495</v>
      </c>
      <c r="N26" s="473">
        <v>735</v>
      </c>
      <c r="O26" s="378">
        <v>942</v>
      </c>
      <c r="P26" s="378">
        <v>423</v>
      </c>
      <c r="Q26" s="378">
        <v>280.06</v>
      </c>
      <c r="R26" s="378">
        <v>324.06</v>
      </c>
      <c r="S26" s="378">
        <v>432</v>
      </c>
      <c r="T26" s="378">
        <v>770</v>
      </c>
      <c r="U26" s="307">
        <v>401.8</v>
      </c>
      <c r="V26" s="307">
        <v>430</v>
      </c>
      <c r="W26" s="307">
        <v>323</v>
      </c>
    </row>
    <row r="27" spans="1:23" ht="15">
      <c r="A27" s="918"/>
      <c r="B27" s="723" t="s">
        <v>63</v>
      </c>
      <c r="C27" s="637">
        <f aca="true" t="shared" si="11" ref="C27:O27">SUM(C26/C25)</f>
        <v>9.64516129032258</v>
      </c>
      <c r="D27" s="642">
        <f t="shared" si="11"/>
        <v>10.379310344827585</v>
      </c>
      <c r="E27" s="642">
        <f t="shared" si="11"/>
        <v>10.333333333333334</v>
      </c>
      <c r="F27" s="642">
        <f t="shared" si="11"/>
        <v>9.932203389830509</v>
      </c>
      <c r="G27" s="642">
        <f t="shared" si="11"/>
        <v>9.551724137931034</v>
      </c>
      <c r="H27" s="642">
        <f t="shared" si="11"/>
        <v>12.910714285714286</v>
      </c>
      <c r="I27" s="642">
        <f t="shared" si="11"/>
        <v>11.656</v>
      </c>
      <c r="J27" s="642">
        <f t="shared" si="11"/>
        <v>3.75</v>
      </c>
      <c r="K27" s="642">
        <f t="shared" si="11"/>
        <v>3.75</v>
      </c>
      <c r="L27" s="642">
        <f t="shared" si="11"/>
        <v>4.476190476190476</v>
      </c>
      <c r="M27" s="642">
        <f t="shared" si="11"/>
        <v>4.626168224299065</v>
      </c>
      <c r="N27" s="642">
        <f t="shared" si="11"/>
        <v>4.9</v>
      </c>
      <c r="O27" s="642">
        <f t="shared" si="11"/>
        <v>6.28</v>
      </c>
      <c r="P27" s="307">
        <f aca="true" t="shared" si="12" ref="P27:U27">SUM(P26/P25)</f>
        <v>5.2875</v>
      </c>
      <c r="Q27" s="307">
        <f t="shared" si="12"/>
        <v>7.0015</v>
      </c>
      <c r="R27" s="307">
        <f t="shared" si="12"/>
        <v>3.411157894736842</v>
      </c>
      <c r="S27" s="307">
        <f t="shared" si="12"/>
        <v>4.5</v>
      </c>
      <c r="T27" s="307">
        <f t="shared" si="12"/>
        <v>7</v>
      </c>
      <c r="U27" s="307">
        <f t="shared" si="12"/>
        <v>10.666312715688877</v>
      </c>
      <c r="V27" s="307">
        <f>SUM(V26/V25)</f>
        <v>9.536482590374805</v>
      </c>
      <c r="W27" s="307">
        <f>SUM(W26/W25)</f>
        <v>7.217877094972067</v>
      </c>
    </row>
    <row r="28" spans="1:23" ht="15">
      <c r="A28" s="919"/>
      <c r="B28" s="723" t="s">
        <v>9</v>
      </c>
      <c r="C28" s="638">
        <v>84</v>
      </c>
      <c r="D28" s="638">
        <v>84</v>
      </c>
      <c r="E28" s="638">
        <v>82</v>
      </c>
      <c r="F28" s="638">
        <v>74</v>
      </c>
      <c r="G28" s="638">
        <v>74</v>
      </c>
      <c r="H28" s="638">
        <v>69</v>
      </c>
      <c r="I28" s="638">
        <v>61</v>
      </c>
      <c r="J28" s="638">
        <v>100</v>
      </c>
      <c r="K28" s="458">
        <v>100</v>
      </c>
      <c r="L28" s="373">
        <v>203</v>
      </c>
      <c r="M28" s="373">
        <v>156</v>
      </c>
      <c r="N28" s="373">
        <v>156</v>
      </c>
      <c r="O28" s="378">
        <v>156</v>
      </c>
      <c r="P28" s="472">
        <v>280</v>
      </c>
      <c r="Q28" s="472">
        <v>165</v>
      </c>
      <c r="R28" s="472">
        <v>165</v>
      </c>
      <c r="S28" s="472">
        <v>165</v>
      </c>
      <c r="T28" s="472">
        <v>175</v>
      </c>
      <c r="U28" s="315">
        <v>130</v>
      </c>
      <c r="V28" s="315">
        <v>129</v>
      </c>
      <c r="W28" s="315">
        <v>186</v>
      </c>
    </row>
    <row r="29" spans="1:23" ht="15">
      <c r="A29" s="917" t="s">
        <v>15</v>
      </c>
      <c r="B29" s="723" t="s">
        <v>110</v>
      </c>
      <c r="C29" s="637">
        <v>3925</v>
      </c>
      <c r="D29" s="637">
        <v>3910</v>
      </c>
      <c r="E29" s="637">
        <v>3910</v>
      </c>
      <c r="F29" s="637">
        <v>3615</v>
      </c>
      <c r="G29" s="637">
        <v>3615</v>
      </c>
      <c r="H29" s="637">
        <v>3435</v>
      </c>
      <c r="I29" s="637">
        <v>3387</v>
      </c>
      <c r="J29" s="637">
        <v>3398</v>
      </c>
      <c r="K29" s="642">
        <v>3900</v>
      </c>
      <c r="L29" s="639">
        <v>3900</v>
      </c>
      <c r="M29" s="639">
        <v>3955</v>
      </c>
      <c r="N29" s="639">
        <v>3985</v>
      </c>
      <c r="O29" s="378">
        <v>3972</v>
      </c>
      <c r="P29" s="307">
        <v>4085</v>
      </c>
      <c r="Q29" s="307">
        <v>4205</v>
      </c>
      <c r="R29" s="307">
        <v>4265</v>
      </c>
      <c r="S29" s="307">
        <v>4352</v>
      </c>
      <c r="T29" s="307">
        <v>4360</v>
      </c>
      <c r="U29" s="307">
        <v>285.8</v>
      </c>
      <c r="V29" s="307">
        <v>264.6</v>
      </c>
      <c r="W29" s="307">
        <v>4665</v>
      </c>
    </row>
    <row r="30" spans="1:23" ht="15">
      <c r="A30" s="918"/>
      <c r="B30" s="723" t="s">
        <v>5</v>
      </c>
      <c r="C30" s="637">
        <v>3590.56</v>
      </c>
      <c r="D30" s="637">
        <v>3536</v>
      </c>
      <c r="E30" s="637">
        <v>3536</v>
      </c>
      <c r="F30" s="637">
        <v>3493</v>
      </c>
      <c r="G30" s="637">
        <v>3451</v>
      </c>
      <c r="H30" s="637">
        <v>3408</v>
      </c>
      <c r="I30" s="637">
        <v>3365</v>
      </c>
      <c r="J30" s="637">
        <v>3380</v>
      </c>
      <c r="K30" s="638">
        <v>3726</v>
      </c>
      <c r="L30" s="639">
        <v>2864</v>
      </c>
      <c r="M30" s="639">
        <v>3900</v>
      </c>
      <c r="N30" s="639">
        <v>3955</v>
      </c>
      <c r="O30" s="378">
        <v>3917</v>
      </c>
      <c r="P30" s="307">
        <v>3995</v>
      </c>
      <c r="Q30" s="307">
        <v>4045</v>
      </c>
      <c r="R30" s="307">
        <v>4105</v>
      </c>
      <c r="S30" s="307">
        <v>4272</v>
      </c>
      <c r="T30" s="307">
        <v>4275</v>
      </c>
      <c r="U30" s="307">
        <v>140.25</v>
      </c>
      <c r="V30" s="307">
        <v>142.1</v>
      </c>
      <c r="W30" s="307">
        <v>4600</v>
      </c>
    </row>
    <row r="31" spans="1:23" ht="15">
      <c r="A31" s="918"/>
      <c r="B31" s="725" t="s">
        <v>67</v>
      </c>
      <c r="C31" s="458">
        <v>33105</v>
      </c>
      <c r="D31" s="458">
        <v>36421</v>
      </c>
      <c r="E31" s="458">
        <v>28463</v>
      </c>
      <c r="F31" s="458">
        <v>26894</v>
      </c>
      <c r="G31" s="458">
        <v>32161</v>
      </c>
      <c r="H31" s="458">
        <v>21200</v>
      </c>
      <c r="I31" s="458">
        <v>21372</v>
      </c>
      <c r="J31" s="458">
        <v>21486</v>
      </c>
      <c r="K31" s="637">
        <v>27945</v>
      </c>
      <c r="L31" s="474">
        <v>18725</v>
      </c>
      <c r="M31" s="474">
        <v>31200</v>
      </c>
      <c r="N31" s="474">
        <v>30825</v>
      </c>
      <c r="O31" s="378">
        <v>33686</v>
      </c>
      <c r="P31" s="307">
        <v>33600</v>
      </c>
      <c r="Q31" s="307">
        <v>34382.04</v>
      </c>
      <c r="R31" s="307">
        <v>34868.02</v>
      </c>
      <c r="S31" s="307">
        <v>34176</v>
      </c>
      <c r="T31" s="307">
        <v>36338</v>
      </c>
      <c r="U31" s="307">
        <v>1228.7</v>
      </c>
      <c r="V31" s="307">
        <v>891.9</v>
      </c>
      <c r="W31" s="307">
        <v>41400</v>
      </c>
    </row>
    <row r="32" spans="1:23" ht="15">
      <c r="A32" s="918"/>
      <c r="B32" s="723" t="s">
        <v>63</v>
      </c>
      <c r="C32" s="637">
        <f aca="true" t="shared" si="13" ref="C32:O32">SUM(C31/C30)</f>
        <v>9.220010249097633</v>
      </c>
      <c r="D32" s="642">
        <f t="shared" si="13"/>
        <v>10.300056561085972</v>
      </c>
      <c r="E32" s="642">
        <f t="shared" si="13"/>
        <v>8.049490950226245</v>
      </c>
      <c r="F32" s="642">
        <f t="shared" si="13"/>
        <v>7.69939879759519</v>
      </c>
      <c r="G32" s="642">
        <f t="shared" si="13"/>
        <v>9.319327731092438</v>
      </c>
      <c r="H32" s="642">
        <f t="shared" si="13"/>
        <v>6.220657276995305</v>
      </c>
      <c r="I32" s="642">
        <f t="shared" si="13"/>
        <v>6.351263001485884</v>
      </c>
      <c r="J32" s="642">
        <f t="shared" si="13"/>
        <v>6.35680473372781</v>
      </c>
      <c r="K32" s="642">
        <f t="shared" si="13"/>
        <v>7.5</v>
      </c>
      <c r="L32" s="642">
        <f t="shared" si="13"/>
        <v>6.538058659217877</v>
      </c>
      <c r="M32" s="642">
        <f t="shared" si="13"/>
        <v>8</v>
      </c>
      <c r="N32" s="642">
        <f t="shared" si="13"/>
        <v>7.793931731984829</v>
      </c>
      <c r="O32" s="642">
        <f t="shared" si="13"/>
        <v>8.5999489405157</v>
      </c>
      <c r="P32" s="307">
        <f aca="true" t="shared" si="14" ref="P32:U32">SUM(P31/P30)</f>
        <v>8.410513141426783</v>
      </c>
      <c r="Q32" s="307">
        <f t="shared" si="14"/>
        <v>8.49988627935723</v>
      </c>
      <c r="R32" s="307">
        <f t="shared" si="14"/>
        <v>8.494036540803897</v>
      </c>
      <c r="S32" s="307">
        <f t="shared" si="14"/>
        <v>8</v>
      </c>
      <c r="T32" s="307">
        <f t="shared" si="14"/>
        <v>8.500116959064327</v>
      </c>
      <c r="U32" s="307">
        <f t="shared" si="14"/>
        <v>8.760784313725491</v>
      </c>
      <c r="V32" s="307">
        <f>SUM(V31/V30)</f>
        <v>6.276565798733286</v>
      </c>
      <c r="W32" s="307">
        <f>SUM(W31/W30)</f>
        <v>9</v>
      </c>
    </row>
    <row r="33" spans="1:23" ht="15">
      <c r="A33" s="919"/>
      <c r="B33" s="723" t="s">
        <v>9</v>
      </c>
      <c r="C33" s="638">
        <v>1906</v>
      </c>
      <c r="D33" s="638">
        <v>1906</v>
      </c>
      <c r="E33" s="638">
        <v>1870</v>
      </c>
      <c r="F33" s="638">
        <v>1685</v>
      </c>
      <c r="G33" s="638">
        <v>1685</v>
      </c>
      <c r="H33" s="638">
        <v>1585</v>
      </c>
      <c r="I33" s="638">
        <v>1409</v>
      </c>
      <c r="J33" s="638">
        <v>1816</v>
      </c>
      <c r="K33" s="458">
        <v>1493</v>
      </c>
      <c r="L33" s="373">
        <v>1493</v>
      </c>
      <c r="M33" s="373">
        <v>1518</v>
      </c>
      <c r="N33" s="319">
        <v>1533</v>
      </c>
      <c r="O33" s="378">
        <v>1533</v>
      </c>
      <c r="P33" s="319">
        <v>1558</v>
      </c>
      <c r="Q33" s="319">
        <v>1638</v>
      </c>
      <c r="R33" s="319">
        <v>1668</v>
      </c>
      <c r="S33" s="319">
        <v>1668</v>
      </c>
      <c r="T33" s="319">
        <v>1425</v>
      </c>
      <c r="U33" s="315">
        <v>201</v>
      </c>
      <c r="V33" s="315">
        <v>213</v>
      </c>
      <c r="W33" s="315">
        <v>2210</v>
      </c>
    </row>
    <row r="34" spans="1:23" ht="15">
      <c r="A34" s="808" t="s">
        <v>170</v>
      </c>
      <c r="B34" s="723" t="s">
        <v>110</v>
      </c>
      <c r="C34" s="637">
        <v>980</v>
      </c>
      <c r="D34" s="637">
        <v>980</v>
      </c>
      <c r="E34" s="637">
        <v>975</v>
      </c>
      <c r="F34" s="637">
        <v>901</v>
      </c>
      <c r="G34" s="637">
        <v>878</v>
      </c>
      <c r="H34" s="637">
        <v>878</v>
      </c>
      <c r="I34" s="637">
        <v>822</v>
      </c>
      <c r="J34" s="637">
        <v>930</v>
      </c>
      <c r="K34" s="642">
        <v>946</v>
      </c>
      <c r="L34" s="639">
        <v>975</v>
      </c>
      <c r="M34" s="639">
        <v>976</v>
      </c>
      <c r="N34" s="639">
        <v>1260</v>
      </c>
      <c r="O34" s="378">
        <v>2013</v>
      </c>
      <c r="P34" s="307">
        <v>2013</v>
      </c>
      <c r="Q34" s="307">
        <v>2128</v>
      </c>
      <c r="R34" s="307">
        <v>2218</v>
      </c>
      <c r="S34" s="307">
        <v>2238</v>
      </c>
      <c r="T34" s="307">
        <v>2320</v>
      </c>
      <c r="U34" s="307">
        <v>959.6</v>
      </c>
      <c r="V34" s="307">
        <v>205.2</v>
      </c>
      <c r="W34" s="307">
        <v>1800</v>
      </c>
    </row>
    <row r="35" spans="1:23" ht="15">
      <c r="A35" s="809"/>
      <c r="B35" s="723" t="s">
        <v>5</v>
      </c>
      <c r="C35" s="637">
        <v>856.21</v>
      </c>
      <c r="D35" s="637">
        <v>815.6</v>
      </c>
      <c r="E35" s="637">
        <v>810.6</v>
      </c>
      <c r="F35" s="637">
        <v>801</v>
      </c>
      <c r="G35" s="637">
        <v>791</v>
      </c>
      <c r="H35" s="637">
        <v>781</v>
      </c>
      <c r="I35" s="637">
        <v>772</v>
      </c>
      <c r="J35" s="637">
        <v>930</v>
      </c>
      <c r="K35" s="638">
        <v>902</v>
      </c>
      <c r="L35" s="639">
        <v>915</v>
      </c>
      <c r="M35" s="639">
        <v>976</v>
      </c>
      <c r="N35" s="726">
        <v>996</v>
      </c>
      <c r="O35" s="378">
        <v>1002</v>
      </c>
      <c r="P35" s="307">
        <v>1349</v>
      </c>
      <c r="Q35" s="307">
        <v>1344</v>
      </c>
      <c r="R35" s="307">
        <v>1795</v>
      </c>
      <c r="S35" s="307">
        <v>1746</v>
      </c>
      <c r="T35" s="307">
        <v>2020</v>
      </c>
      <c r="U35" s="307">
        <v>809.58</v>
      </c>
      <c r="V35" s="307">
        <v>946.01</v>
      </c>
      <c r="W35" s="307">
        <v>1700</v>
      </c>
    </row>
    <row r="36" spans="1:23" ht="15">
      <c r="A36" s="809"/>
      <c r="B36" s="725" t="s">
        <v>67</v>
      </c>
      <c r="C36" s="458">
        <v>8354</v>
      </c>
      <c r="D36" s="458">
        <v>8254</v>
      </c>
      <c r="E36" s="458">
        <v>8104</v>
      </c>
      <c r="F36" s="458">
        <v>7657</v>
      </c>
      <c r="G36" s="458">
        <v>7211</v>
      </c>
      <c r="H36" s="458">
        <v>5852</v>
      </c>
      <c r="I36" s="458">
        <v>5340</v>
      </c>
      <c r="J36" s="458">
        <v>7400</v>
      </c>
      <c r="K36" s="637">
        <v>6233</v>
      </c>
      <c r="L36" s="474">
        <v>6582</v>
      </c>
      <c r="M36" s="474">
        <v>7271</v>
      </c>
      <c r="N36" s="474">
        <v>6598</v>
      </c>
      <c r="O36" s="378">
        <v>8950</v>
      </c>
      <c r="P36" s="307">
        <v>10185</v>
      </c>
      <c r="Q36" s="307">
        <v>7129.1</v>
      </c>
      <c r="R36" s="307">
        <v>11009.02</v>
      </c>
      <c r="S36" s="307">
        <v>8000</v>
      </c>
      <c r="T36" s="307">
        <v>15356</v>
      </c>
      <c r="U36" s="307">
        <v>6476.6</v>
      </c>
      <c r="V36" s="307">
        <v>4160.5</v>
      </c>
      <c r="W36" s="307">
        <v>9000</v>
      </c>
    </row>
    <row r="37" spans="1:23" ht="15">
      <c r="A37" s="809"/>
      <c r="B37" s="723" t="s">
        <v>63</v>
      </c>
      <c r="C37" s="637">
        <f aca="true" t="shared" si="15" ref="C37:O37">SUM(C36/C35)</f>
        <v>9.75695214958947</v>
      </c>
      <c r="D37" s="642">
        <f t="shared" si="15"/>
        <v>10.120156939676312</v>
      </c>
      <c r="E37" s="642">
        <f t="shared" si="15"/>
        <v>9.997532691833209</v>
      </c>
      <c r="F37" s="642">
        <f t="shared" si="15"/>
        <v>9.559300873907615</v>
      </c>
      <c r="G37" s="642">
        <f t="shared" si="15"/>
        <v>9.116308470290772</v>
      </c>
      <c r="H37" s="642">
        <f t="shared" si="15"/>
        <v>7.492957746478873</v>
      </c>
      <c r="I37" s="642">
        <f t="shared" si="15"/>
        <v>6.917098445595855</v>
      </c>
      <c r="J37" s="642">
        <f t="shared" si="15"/>
        <v>7.956989247311828</v>
      </c>
      <c r="K37" s="642">
        <f t="shared" si="15"/>
        <v>6.91019955654102</v>
      </c>
      <c r="L37" s="642">
        <f t="shared" si="15"/>
        <v>7.19344262295082</v>
      </c>
      <c r="M37" s="642">
        <f t="shared" si="15"/>
        <v>7.449795081967213</v>
      </c>
      <c r="N37" s="642">
        <f t="shared" si="15"/>
        <v>6.624497991967871</v>
      </c>
      <c r="O37" s="642">
        <f t="shared" si="15"/>
        <v>8.932135728542914</v>
      </c>
      <c r="P37" s="307">
        <f aca="true" t="shared" si="16" ref="P37:U37">SUM(P36/P35)</f>
        <v>7.550037064492217</v>
      </c>
      <c r="Q37" s="307">
        <f t="shared" si="16"/>
        <v>5.304389880952381</v>
      </c>
      <c r="R37" s="307">
        <f t="shared" si="16"/>
        <v>6.13315877437326</v>
      </c>
      <c r="S37" s="307">
        <f t="shared" si="16"/>
        <v>4.581901489117984</v>
      </c>
      <c r="T37" s="307">
        <f t="shared" si="16"/>
        <v>7.601980198019802</v>
      </c>
      <c r="U37" s="307">
        <f t="shared" si="16"/>
        <v>7.999950591664814</v>
      </c>
      <c r="V37" s="307">
        <f>SUM(V36/V35)</f>
        <v>4.397945053434953</v>
      </c>
      <c r="W37" s="307">
        <f>SUM(W36/W35)</f>
        <v>5.294117647058823</v>
      </c>
    </row>
    <row r="38" spans="1:23" ht="15">
      <c r="A38" s="810"/>
      <c r="B38" s="723" t="s">
        <v>9</v>
      </c>
      <c r="C38" s="638">
        <v>840</v>
      </c>
      <c r="D38" s="638">
        <v>840</v>
      </c>
      <c r="E38" s="638">
        <v>824</v>
      </c>
      <c r="F38" s="638">
        <v>743</v>
      </c>
      <c r="G38" s="638">
        <v>743</v>
      </c>
      <c r="H38" s="638">
        <v>699</v>
      </c>
      <c r="I38" s="638">
        <v>622</v>
      </c>
      <c r="J38" s="638">
        <v>800</v>
      </c>
      <c r="K38" s="458">
        <v>800</v>
      </c>
      <c r="L38" s="373">
        <v>783</v>
      </c>
      <c r="M38" s="373">
        <v>820</v>
      </c>
      <c r="N38" s="373">
        <v>820</v>
      </c>
      <c r="O38" s="378">
        <v>950</v>
      </c>
      <c r="P38" s="472">
        <v>950</v>
      </c>
      <c r="Q38" s="472">
        <v>975</v>
      </c>
      <c r="R38" s="472">
        <v>1061</v>
      </c>
      <c r="S38" s="472">
        <v>1061</v>
      </c>
      <c r="T38" s="472">
        <v>1092</v>
      </c>
      <c r="U38" s="315">
        <v>312</v>
      </c>
      <c r="V38" s="315">
        <v>102</v>
      </c>
      <c r="W38" s="315">
        <v>79</v>
      </c>
    </row>
    <row r="39" spans="1:23" ht="15">
      <c r="A39" s="917" t="s">
        <v>19</v>
      </c>
      <c r="B39" s="723" t="s">
        <v>110</v>
      </c>
      <c r="C39" s="637">
        <v>2120</v>
      </c>
      <c r="D39" s="637">
        <v>2120</v>
      </c>
      <c r="E39" s="637">
        <v>2110</v>
      </c>
      <c r="F39" s="637">
        <v>1951</v>
      </c>
      <c r="G39" s="637">
        <v>1951</v>
      </c>
      <c r="H39" s="637">
        <v>1785</v>
      </c>
      <c r="I39" s="637">
        <v>1771</v>
      </c>
      <c r="J39" s="637">
        <v>2020</v>
      </c>
      <c r="K39" s="642">
        <v>1620</v>
      </c>
      <c r="L39" s="639">
        <v>1046</v>
      </c>
      <c r="M39" s="639">
        <v>1099</v>
      </c>
      <c r="N39" s="639">
        <v>1305</v>
      </c>
      <c r="O39" s="378">
        <v>1366</v>
      </c>
      <c r="P39" s="307">
        <v>1420</v>
      </c>
      <c r="Q39" s="307">
        <v>1450</v>
      </c>
      <c r="R39" s="307">
        <v>1980</v>
      </c>
      <c r="S39" s="307">
        <v>1980</v>
      </c>
      <c r="T39" s="307">
        <v>1629</v>
      </c>
      <c r="U39" s="307">
        <v>1645</v>
      </c>
      <c r="V39" s="307">
        <v>1650</v>
      </c>
      <c r="W39" s="307">
        <v>1600</v>
      </c>
    </row>
    <row r="40" spans="1:23" ht="15">
      <c r="A40" s="918"/>
      <c r="B40" s="723" t="s">
        <v>5</v>
      </c>
      <c r="C40" s="637">
        <v>1859.72</v>
      </c>
      <c r="D40" s="637">
        <v>1872.59</v>
      </c>
      <c r="E40" s="637">
        <v>1782.6</v>
      </c>
      <c r="F40" s="637">
        <v>1761</v>
      </c>
      <c r="G40" s="637">
        <v>1740</v>
      </c>
      <c r="H40" s="637">
        <v>1718</v>
      </c>
      <c r="I40" s="637">
        <v>1697</v>
      </c>
      <c r="J40" s="637">
        <v>885.48</v>
      </c>
      <c r="K40" s="638">
        <v>1480</v>
      </c>
      <c r="L40" s="639">
        <v>605</v>
      </c>
      <c r="M40" s="639">
        <v>1099</v>
      </c>
      <c r="N40" s="639">
        <v>1215</v>
      </c>
      <c r="O40" s="378">
        <v>1324</v>
      </c>
      <c r="P40" s="307">
        <v>1377</v>
      </c>
      <c r="Q40" s="307">
        <v>1389</v>
      </c>
      <c r="R40" s="307">
        <v>1600</v>
      </c>
      <c r="S40" s="307">
        <v>1900</v>
      </c>
      <c r="T40" s="307">
        <v>1343</v>
      </c>
      <c r="U40" s="307">
        <v>1645</v>
      </c>
      <c r="V40" s="307">
        <v>1645</v>
      </c>
      <c r="W40" s="307">
        <v>1550</v>
      </c>
    </row>
    <row r="41" spans="1:23" ht="15">
      <c r="A41" s="918"/>
      <c r="B41" s="725" t="s">
        <v>67</v>
      </c>
      <c r="C41" s="458">
        <v>15058</v>
      </c>
      <c r="D41" s="458">
        <v>15948</v>
      </c>
      <c r="E41" s="458">
        <v>10503</v>
      </c>
      <c r="F41" s="458">
        <v>9924</v>
      </c>
      <c r="G41" s="458">
        <v>11867</v>
      </c>
      <c r="H41" s="458">
        <v>12255</v>
      </c>
      <c r="I41" s="458">
        <v>11575</v>
      </c>
      <c r="J41" s="458">
        <v>6198</v>
      </c>
      <c r="K41" s="637">
        <v>8010</v>
      </c>
      <c r="L41" s="474">
        <v>3636</v>
      </c>
      <c r="M41" s="474">
        <v>10237</v>
      </c>
      <c r="N41" s="474">
        <v>9609</v>
      </c>
      <c r="O41" s="378">
        <v>9512</v>
      </c>
      <c r="P41" s="307">
        <v>11800</v>
      </c>
      <c r="Q41" s="307">
        <v>11060.06</v>
      </c>
      <c r="R41" s="307">
        <v>15290</v>
      </c>
      <c r="S41" s="307">
        <v>17100</v>
      </c>
      <c r="T41" s="307">
        <v>15896</v>
      </c>
      <c r="U41" s="307">
        <v>13752</v>
      </c>
      <c r="V41" s="307">
        <v>14804.9</v>
      </c>
      <c r="W41" s="307">
        <v>18600</v>
      </c>
    </row>
    <row r="42" spans="1:23" ht="15">
      <c r="A42" s="918"/>
      <c r="B42" s="723" t="s">
        <v>63</v>
      </c>
      <c r="C42" s="637">
        <f aca="true" t="shared" si="17" ref="C42:N42">SUM(C41/C40)</f>
        <v>8.096917815585142</v>
      </c>
      <c r="D42" s="642">
        <f t="shared" si="17"/>
        <v>8.51654660123145</v>
      </c>
      <c r="E42" s="642">
        <f t="shared" si="17"/>
        <v>5.891955570514979</v>
      </c>
      <c r="F42" s="642">
        <f t="shared" si="17"/>
        <v>5.6354344122657585</v>
      </c>
      <c r="G42" s="642">
        <f t="shared" si="17"/>
        <v>6.820114942528735</v>
      </c>
      <c r="H42" s="642">
        <f t="shared" si="17"/>
        <v>7.133294528521537</v>
      </c>
      <c r="I42" s="642">
        <f t="shared" si="17"/>
        <v>6.820860341779611</v>
      </c>
      <c r="J42" s="642">
        <f t="shared" si="17"/>
        <v>6.999593440845643</v>
      </c>
      <c r="K42" s="642">
        <f t="shared" si="17"/>
        <v>5.412162162162162</v>
      </c>
      <c r="L42" s="642">
        <f t="shared" si="17"/>
        <v>6.0099173553719005</v>
      </c>
      <c r="M42" s="642">
        <f t="shared" si="17"/>
        <v>9.314831665150136</v>
      </c>
      <c r="N42" s="642">
        <f t="shared" si="17"/>
        <v>7.908641975308642</v>
      </c>
      <c r="O42" s="378">
        <v>7.91</v>
      </c>
      <c r="P42" s="307">
        <f aca="true" t="shared" si="18" ref="P42:U42">SUM(P41/P40)</f>
        <v>8.569353667392884</v>
      </c>
      <c r="Q42" s="307">
        <f t="shared" si="18"/>
        <v>7.962606191504679</v>
      </c>
      <c r="R42" s="307">
        <f t="shared" si="18"/>
        <v>9.55625</v>
      </c>
      <c r="S42" s="307">
        <f t="shared" si="18"/>
        <v>9</v>
      </c>
      <c r="T42" s="307">
        <f t="shared" si="18"/>
        <v>11.836187639612808</v>
      </c>
      <c r="U42" s="307">
        <f t="shared" si="18"/>
        <v>8.359878419452887</v>
      </c>
      <c r="V42" s="307">
        <f>SUM(V41/V40)</f>
        <v>8.999939209726444</v>
      </c>
      <c r="W42" s="307">
        <f>SUM(W41/W40)</f>
        <v>12</v>
      </c>
    </row>
    <row r="43" spans="1:23" s="197" customFormat="1" ht="15" customHeight="1">
      <c r="A43" s="919"/>
      <c r="B43" s="723" t="s">
        <v>9</v>
      </c>
      <c r="C43" s="638">
        <v>1365</v>
      </c>
      <c r="D43" s="638">
        <v>1365</v>
      </c>
      <c r="E43" s="638">
        <v>1339</v>
      </c>
      <c r="F43" s="638">
        <v>1207</v>
      </c>
      <c r="G43" s="638">
        <v>1207</v>
      </c>
      <c r="H43" s="638">
        <v>1138</v>
      </c>
      <c r="I43" s="638">
        <v>1011</v>
      </c>
      <c r="J43" s="638">
        <v>1300</v>
      </c>
      <c r="K43" s="458">
        <v>757</v>
      </c>
      <c r="L43" s="373">
        <v>707</v>
      </c>
      <c r="M43" s="373">
        <v>924</v>
      </c>
      <c r="N43" s="373">
        <v>1037</v>
      </c>
      <c r="O43" s="378">
        <v>1248</v>
      </c>
      <c r="P43" s="319">
        <v>1389</v>
      </c>
      <c r="Q43" s="319">
        <v>1400</v>
      </c>
      <c r="R43" s="319">
        <v>1953</v>
      </c>
      <c r="S43" s="319">
        <v>1953</v>
      </c>
      <c r="T43" s="319">
        <v>2065</v>
      </c>
      <c r="U43" s="315">
        <v>150</v>
      </c>
      <c r="V43" s="315">
        <v>150</v>
      </c>
      <c r="W43" s="315">
        <v>2050</v>
      </c>
    </row>
    <row r="44" spans="1:23" ht="15">
      <c r="A44" s="808" t="s">
        <v>174</v>
      </c>
      <c r="B44" s="723" t="s">
        <v>110</v>
      </c>
      <c r="C44" s="637">
        <v>100</v>
      </c>
      <c r="D44" s="637">
        <v>100</v>
      </c>
      <c r="E44" s="637">
        <v>90</v>
      </c>
      <c r="F44" s="637">
        <v>83</v>
      </c>
      <c r="G44" s="637">
        <v>73</v>
      </c>
      <c r="H44" s="456">
        <v>70</v>
      </c>
      <c r="I44" s="637">
        <v>157</v>
      </c>
      <c r="J44" s="637">
        <v>200</v>
      </c>
      <c r="K44" s="642">
        <v>200</v>
      </c>
      <c r="L44" s="639">
        <v>227</v>
      </c>
      <c r="M44" s="639">
        <v>227</v>
      </c>
      <c r="N44" s="639">
        <v>230</v>
      </c>
      <c r="O44" s="378">
        <v>185</v>
      </c>
      <c r="P44" s="378">
        <v>202</v>
      </c>
      <c r="Q44" s="378">
        <v>212</v>
      </c>
      <c r="R44" s="378">
        <v>212</v>
      </c>
      <c r="S44" s="378">
        <v>178</v>
      </c>
      <c r="T44" s="378">
        <v>178</v>
      </c>
      <c r="U44" s="307">
        <v>115</v>
      </c>
      <c r="V44" s="307">
        <v>330</v>
      </c>
      <c r="W44" s="307">
        <v>126.8</v>
      </c>
    </row>
    <row r="45" spans="1:23" ht="15">
      <c r="A45" s="809"/>
      <c r="B45" s="723" t="s">
        <v>5</v>
      </c>
      <c r="C45" s="637">
        <v>92</v>
      </c>
      <c r="D45" s="637">
        <v>82</v>
      </c>
      <c r="E45" s="637">
        <v>85</v>
      </c>
      <c r="F45" s="637">
        <v>80</v>
      </c>
      <c r="G45" s="637">
        <v>70</v>
      </c>
      <c r="H45" s="727">
        <v>68</v>
      </c>
      <c r="I45" s="637">
        <v>147</v>
      </c>
      <c r="J45" s="637">
        <v>200</v>
      </c>
      <c r="K45" s="638">
        <v>200</v>
      </c>
      <c r="L45" s="639">
        <v>212</v>
      </c>
      <c r="M45" s="639">
        <v>212</v>
      </c>
      <c r="N45" s="639">
        <v>185</v>
      </c>
      <c r="O45" s="378">
        <v>175</v>
      </c>
      <c r="P45" s="378">
        <v>179</v>
      </c>
      <c r="Q45" s="378">
        <v>189</v>
      </c>
      <c r="R45" s="378">
        <v>189</v>
      </c>
      <c r="S45" s="378">
        <v>178</v>
      </c>
      <c r="T45" s="378">
        <v>178</v>
      </c>
      <c r="U45" s="307">
        <v>75</v>
      </c>
      <c r="V45" s="307">
        <v>330</v>
      </c>
      <c r="W45" s="307">
        <v>90</v>
      </c>
    </row>
    <row r="46" spans="1:23" ht="15">
      <c r="A46" s="809"/>
      <c r="B46" s="725" t="s">
        <v>67</v>
      </c>
      <c r="C46" s="458">
        <v>561</v>
      </c>
      <c r="D46" s="458">
        <v>425</v>
      </c>
      <c r="E46" s="458">
        <v>490</v>
      </c>
      <c r="F46" s="458">
        <v>463</v>
      </c>
      <c r="G46" s="458">
        <v>357</v>
      </c>
      <c r="H46" s="728">
        <v>371</v>
      </c>
      <c r="I46" s="458">
        <v>958</v>
      </c>
      <c r="J46" s="458">
        <v>800</v>
      </c>
      <c r="K46" s="637">
        <v>800</v>
      </c>
      <c r="L46" s="474">
        <v>900</v>
      </c>
      <c r="M46" s="474">
        <v>900</v>
      </c>
      <c r="N46" s="474">
        <v>1045</v>
      </c>
      <c r="O46" s="378">
        <v>725</v>
      </c>
      <c r="P46" s="378">
        <v>745</v>
      </c>
      <c r="Q46" s="378">
        <v>786.06</v>
      </c>
      <c r="R46" s="378">
        <v>786.06</v>
      </c>
      <c r="S46" s="378">
        <v>1780</v>
      </c>
      <c r="T46" s="378">
        <v>1210</v>
      </c>
      <c r="U46" s="307">
        <v>750</v>
      </c>
      <c r="V46" s="307">
        <v>3630</v>
      </c>
      <c r="W46" s="307">
        <v>1620</v>
      </c>
    </row>
    <row r="47" spans="1:23" ht="15">
      <c r="A47" s="809"/>
      <c r="B47" s="723" t="s">
        <v>63</v>
      </c>
      <c r="C47" s="637">
        <f aca="true" t="shared" si="19" ref="C47:O47">SUM(C46/C45)</f>
        <v>6.0978260869565215</v>
      </c>
      <c r="D47" s="642">
        <f t="shared" si="19"/>
        <v>5.182926829268292</v>
      </c>
      <c r="E47" s="642">
        <f t="shared" si="19"/>
        <v>5.764705882352941</v>
      </c>
      <c r="F47" s="642">
        <f t="shared" si="19"/>
        <v>5.7875</v>
      </c>
      <c r="G47" s="642">
        <f t="shared" si="19"/>
        <v>5.1</v>
      </c>
      <c r="H47" s="642">
        <f t="shared" si="19"/>
        <v>5.455882352941177</v>
      </c>
      <c r="I47" s="642">
        <f t="shared" si="19"/>
        <v>6.517006802721088</v>
      </c>
      <c r="J47" s="642">
        <f t="shared" si="19"/>
        <v>4</v>
      </c>
      <c r="K47" s="642">
        <f t="shared" si="19"/>
        <v>4</v>
      </c>
      <c r="L47" s="642">
        <f t="shared" si="19"/>
        <v>4.245283018867925</v>
      </c>
      <c r="M47" s="642">
        <f t="shared" si="19"/>
        <v>4.245283018867925</v>
      </c>
      <c r="N47" s="642">
        <f t="shared" si="19"/>
        <v>5.648648648648648</v>
      </c>
      <c r="O47" s="642">
        <f t="shared" si="19"/>
        <v>4.142857142857143</v>
      </c>
      <c r="P47" s="307">
        <f aca="true" t="shared" si="20" ref="P47:U47">SUM(P46/P45)</f>
        <v>4.162011173184357</v>
      </c>
      <c r="Q47" s="307">
        <f t="shared" si="20"/>
        <v>4.159047619047619</v>
      </c>
      <c r="R47" s="307">
        <f t="shared" si="20"/>
        <v>4.159047619047619</v>
      </c>
      <c r="S47" s="307">
        <f t="shared" si="20"/>
        <v>10</v>
      </c>
      <c r="T47" s="307">
        <f t="shared" si="20"/>
        <v>6.797752808988764</v>
      </c>
      <c r="U47" s="307">
        <f t="shared" si="20"/>
        <v>10</v>
      </c>
      <c r="V47" s="307">
        <f>SUM(V46/V45)</f>
        <v>11</v>
      </c>
      <c r="W47" s="307">
        <f>SUM(W46/W45)</f>
        <v>18</v>
      </c>
    </row>
    <row r="48" spans="1:23" ht="15">
      <c r="A48" s="810"/>
      <c r="B48" s="723" t="s">
        <v>9</v>
      </c>
      <c r="C48" s="638">
        <v>13</v>
      </c>
      <c r="D48" s="638">
        <v>13</v>
      </c>
      <c r="E48" s="638">
        <v>13</v>
      </c>
      <c r="F48" s="638">
        <v>11</v>
      </c>
      <c r="G48" s="458">
        <v>11</v>
      </c>
      <c r="H48" s="638">
        <v>10</v>
      </c>
      <c r="I48" s="638">
        <v>28</v>
      </c>
      <c r="J48" s="638">
        <v>12</v>
      </c>
      <c r="K48" s="458">
        <v>12</v>
      </c>
      <c r="L48" s="373">
        <v>82</v>
      </c>
      <c r="M48" s="373">
        <v>82</v>
      </c>
      <c r="N48" s="373">
        <v>82</v>
      </c>
      <c r="O48" s="378">
        <v>82</v>
      </c>
      <c r="P48" s="472">
        <v>110</v>
      </c>
      <c r="Q48" s="472">
        <v>150</v>
      </c>
      <c r="R48" s="472">
        <v>150</v>
      </c>
      <c r="S48" s="472">
        <v>150</v>
      </c>
      <c r="T48" s="472">
        <v>154</v>
      </c>
      <c r="U48" s="315">
        <v>40</v>
      </c>
      <c r="V48" s="315">
        <v>305</v>
      </c>
      <c r="W48" s="315">
        <v>83</v>
      </c>
    </row>
    <row r="49" spans="1:23" ht="15">
      <c r="A49" s="917" t="s">
        <v>23</v>
      </c>
      <c r="B49" s="723" t="s">
        <v>110</v>
      </c>
      <c r="C49" s="637">
        <v>45</v>
      </c>
      <c r="D49" s="637">
        <v>45</v>
      </c>
      <c r="E49" s="637">
        <v>40</v>
      </c>
      <c r="F49" s="637">
        <v>37</v>
      </c>
      <c r="G49" s="637">
        <v>33</v>
      </c>
      <c r="H49" s="637">
        <v>30</v>
      </c>
      <c r="I49" s="637">
        <v>30</v>
      </c>
      <c r="J49" s="637">
        <v>35</v>
      </c>
      <c r="K49" s="642">
        <v>35</v>
      </c>
      <c r="L49" s="639">
        <v>20</v>
      </c>
      <c r="M49" s="639">
        <v>20</v>
      </c>
      <c r="N49" s="639">
        <v>22</v>
      </c>
      <c r="O49" s="378">
        <v>26</v>
      </c>
      <c r="P49" s="378">
        <v>27</v>
      </c>
      <c r="Q49" s="378">
        <v>39</v>
      </c>
      <c r="R49" s="378">
        <v>39</v>
      </c>
      <c r="S49" s="378">
        <v>42</v>
      </c>
      <c r="T49" s="378">
        <v>202</v>
      </c>
      <c r="U49" s="307"/>
      <c r="V49" s="307">
        <v>128</v>
      </c>
      <c r="W49" s="307">
        <v>85</v>
      </c>
    </row>
    <row r="50" spans="1:23" ht="15">
      <c r="A50" s="918"/>
      <c r="B50" s="723" t="s">
        <v>5</v>
      </c>
      <c r="C50" s="637">
        <v>32</v>
      </c>
      <c r="D50" s="637">
        <v>28.6</v>
      </c>
      <c r="E50" s="637">
        <v>31</v>
      </c>
      <c r="F50" s="637">
        <v>30</v>
      </c>
      <c r="G50" s="637">
        <v>30</v>
      </c>
      <c r="H50" s="637">
        <v>28</v>
      </c>
      <c r="I50" s="637">
        <v>27</v>
      </c>
      <c r="J50" s="637">
        <v>35</v>
      </c>
      <c r="K50" s="638">
        <v>35</v>
      </c>
      <c r="L50" s="639">
        <v>18</v>
      </c>
      <c r="M50" s="639">
        <v>18</v>
      </c>
      <c r="N50" s="639">
        <v>20</v>
      </c>
      <c r="O50" s="378">
        <v>17</v>
      </c>
      <c r="P50" s="378">
        <v>21</v>
      </c>
      <c r="Q50" s="378">
        <v>27</v>
      </c>
      <c r="R50" s="378">
        <v>27</v>
      </c>
      <c r="S50" s="378">
        <v>28</v>
      </c>
      <c r="T50" s="378">
        <v>40</v>
      </c>
      <c r="U50" s="307"/>
      <c r="V50" s="319">
        <v>0</v>
      </c>
      <c r="W50" s="319">
        <v>6</v>
      </c>
    </row>
    <row r="51" spans="1:23" ht="15">
      <c r="A51" s="918"/>
      <c r="B51" s="725" t="s">
        <v>67</v>
      </c>
      <c r="C51" s="458">
        <v>128</v>
      </c>
      <c r="D51" s="458">
        <v>118</v>
      </c>
      <c r="E51" s="458">
        <v>122</v>
      </c>
      <c r="F51" s="458">
        <v>115</v>
      </c>
      <c r="G51" s="458">
        <v>137</v>
      </c>
      <c r="H51" s="458">
        <v>141</v>
      </c>
      <c r="I51" s="458">
        <v>129</v>
      </c>
      <c r="J51" s="458">
        <v>140</v>
      </c>
      <c r="K51" s="637">
        <v>140</v>
      </c>
      <c r="L51" s="474">
        <v>140</v>
      </c>
      <c r="M51" s="474">
        <v>140</v>
      </c>
      <c r="N51" s="474">
        <v>120</v>
      </c>
      <c r="O51" s="378">
        <v>115</v>
      </c>
      <c r="P51" s="378">
        <v>97</v>
      </c>
      <c r="Q51" s="378">
        <v>135.08</v>
      </c>
      <c r="R51" s="378">
        <v>135.08</v>
      </c>
      <c r="S51" s="378">
        <v>144</v>
      </c>
      <c r="T51" s="378">
        <v>240</v>
      </c>
      <c r="U51" s="307"/>
      <c r="V51" s="319">
        <v>0</v>
      </c>
      <c r="W51" s="319">
        <v>36</v>
      </c>
    </row>
    <row r="52" spans="1:23" ht="15">
      <c r="A52" s="918"/>
      <c r="B52" s="723" t="s">
        <v>63</v>
      </c>
      <c r="C52" s="637">
        <f aca="true" t="shared" si="21" ref="C52:O52">SUM(C51/C50)</f>
        <v>4</v>
      </c>
      <c r="D52" s="642">
        <f t="shared" si="21"/>
        <v>4.125874125874126</v>
      </c>
      <c r="E52" s="642">
        <f t="shared" si="21"/>
        <v>3.935483870967742</v>
      </c>
      <c r="F52" s="642">
        <f t="shared" si="21"/>
        <v>3.8333333333333335</v>
      </c>
      <c r="G52" s="642">
        <f t="shared" si="21"/>
        <v>4.566666666666666</v>
      </c>
      <c r="H52" s="642">
        <f t="shared" si="21"/>
        <v>5.035714285714286</v>
      </c>
      <c r="I52" s="642">
        <f t="shared" si="21"/>
        <v>4.777777777777778</v>
      </c>
      <c r="J52" s="642">
        <f t="shared" si="21"/>
        <v>4</v>
      </c>
      <c r="K52" s="642">
        <f t="shared" si="21"/>
        <v>4</v>
      </c>
      <c r="L52" s="642">
        <f t="shared" si="21"/>
        <v>7.777777777777778</v>
      </c>
      <c r="M52" s="642">
        <f t="shared" si="21"/>
        <v>7.777777777777778</v>
      </c>
      <c r="N52" s="642">
        <f t="shared" si="21"/>
        <v>6</v>
      </c>
      <c r="O52" s="642">
        <f t="shared" si="21"/>
        <v>6.764705882352941</v>
      </c>
      <c r="P52" s="307">
        <f>SUM(P51/P50)</f>
        <v>4.619047619047619</v>
      </c>
      <c r="Q52" s="307">
        <f>SUM(Q51/Q50)</f>
        <v>5.002962962962964</v>
      </c>
      <c r="R52" s="307">
        <f>SUM(R51/R50)</f>
        <v>5.002962962962964</v>
      </c>
      <c r="S52" s="307">
        <f>SUM(S51/S50)</f>
        <v>5.142857142857143</v>
      </c>
      <c r="T52" s="307">
        <f>SUM(T51/T50)</f>
        <v>6</v>
      </c>
      <c r="U52" s="307"/>
      <c r="V52" s="319">
        <v>0</v>
      </c>
      <c r="W52" s="307">
        <f>SUM(W51/W50)</f>
        <v>6</v>
      </c>
    </row>
    <row r="53" spans="1:23" ht="15">
      <c r="A53" s="919"/>
      <c r="B53" s="723" t="s">
        <v>9</v>
      </c>
      <c r="C53" s="638">
        <v>31</v>
      </c>
      <c r="D53" s="638">
        <v>31</v>
      </c>
      <c r="E53" s="638">
        <v>30</v>
      </c>
      <c r="F53" s="638">
        <v>27</v>
      </c>
      <c r="G53" s="638">
        <v>27</v>
      </c>
      <c r="H53" s="638">
        <v>25</v>
      </c>
      <c r="I53" s="638">
        <v>22</v>
      </c>
      <c r="J53" s="638">
        <v>30</v>
      </c>
      <c r="K53" s="458">
        <v>30</v>
      </c>
      <c r="L53" s="373">
        <v>12</v>
      </c>
      <c r="M53" s="373">
        <v>12</v>
      </c>
      <c r="N53" s="373">
        <v>12</v>
      </c>
      <c r="O53" s="378">
        <v>12</v>
      </c>
      <c r="P53" s="472">
        <v>15</v>
      </c>
      <c r="Q53" s="472">
        <v>27</v>
      </c>
      <c r="R53" s="472">
        <v>27</v>
      </c>
      <c r="S53" s="472">
        <v>29</v>
      </c>
      <c r="T53" s="472">
        <v>154</v>
      </c>
      <c r="U53" s="315"/>
      <c r="V53" s="315">
        <v>137</v>
      </c>
      <c r="W53" s="315">
        <v>137</v>
      </c>
    </row>
    <row r="54" spans="1:23" ht="15">
      <c r="A54" s="917" t="s">
        <v>123</v>
      </c>
      <c r="B54" s="723" t="s">
        <v>110</v>
      </c>
      <c r="C54" s="637">
        <v>35</v>
      </c>
      <c r="D54" s="637">
        <v>35</v>
      </c>
      <c r="E54" s="637">
        <v>30</v>
      </c>
      <c r="F54" s="637">
        <v>28</v>
      </c>
      <c r="G54" s="637">
        <v>15</v>
      </c>
      <c r="H54" s="637">
        <v>10</v>
      </c>
      <c r="I54" s="637">
        <v>10</v>
      </c>
      <c r="J54" s="637">
        <v>104</v>
      </c>
      <c r="K54" s="642">
        <v>104</v>
      </c>
      <c r="L54" s="639">
        <v>112</v>
      </c>
      <c r="M54" s="639">
        <v>112</v>
      </c>
      <c r="N54" s="639">
        <v>115</v>
      </c>
      <c r="O54" s="378">
        <v>117</v>
      </c>
      <c r="P54" s="378">
        <v>117</v>
      </c>
      <c r="Q54" s="378">
        <v>120</v>
      </c>
      <c r="R54" s="378">
        <v>120</v>
      </c>
      <c r="S54" s="378">
        <v>120</v>
      </c>
      <c r="T54" s="378">
        <v>10</v>
      </c>
      <c r="U54" s="307">
        <v>30</v>
      </c>
      <c r="V54" s="307">
        <v>2</v>
      </c>
      <c r="W54" s="307">
        <v>50</v>
      </c>
    </row>
    <row r="55" spans="1:23" ht="15">
      <c r="A55" s="918"/>
      <c r="B55" s="723" t="s">
        <v>5</v>
      </c>
      <c r="C55" s="637">
        <v>27</v>
      </c>
      <c r="D55" s="637">
        <v>30</v>
      </c>
      <c r="E55" s="637">
        <v>26.5</v>
      </c>
      <c r="F55" s="637">
        <v>25</v>
      </c>
      <c r="G55" s="637">
        <v>11</v>
      </c>
      <c r="H55" s="637">
        <v>9</v>
      </c>
      <c r="I55" s="637">
        <v>9</v>
      </c>
      <c r="J55" s="637">
        <v>85</v>
      </c>
      <c r="K55" s="638">
        <v>104</v>
      </c>
      <c r="L55" s="639">
        <v>104</v>
      </c>
      <c r="M55" s="639">
        <v>104</v>
      </c>
      <c r="N55" s="639">
        <v>112</v>
      </c>
      <c r="O55" s="378">
        <v>112</v>
      </c>
      <c r="P55" s="378">
        <v>115</v>
      </c>
      <c r="Q55" s="378">
        <v>118</v>
      </c>
      <c r="R55" s="378">
        <v>118</v>
      </c>
      <c r="S55" s="378">
        <v>110</v>
      </c>
      <c r="T55" s="378">
        <v>8</v>
      </c>
      <c r="U55" s="307">
        <v>30</v>
      </c>
      <c r="V55" s="307">
        <v>50</v>
      </c>
      <c r="W55" s="307">
        <v>50</v>
      </c>
    </row>
    <row r="56" spans="1:23" ht="15">
      <c r="A56" s="918"/>
      <c r="B56" s="725" t="s">
        <v>67</v>
      </c>
      <c r="C56" s="458">
        <v>162</v>
      </c>
      <c r="D56" s="458">
        <v>162</v>
      </c>
      <c r="E56" s="458">
        <v>150</v>
      </c>
      <c r="F56" s="458">
        <v>144</v>
      </c>
      <c r="G56" s="458">
        <v>60</v>
      </c>
      <c r="H56" s="458">
        <v>40</v>
      </c>
      <c r="I56" s="458">
        <v>50</v>
      </c>
      <c r="J56" s="458">
        <v>1276</v>
      </c>
      <c r="K56" s="637">
        <v>416</v>
      </c>
      <c r="L56" s="474">
        <v>832</v>
      </c>
      <c r="M56" s="474">
        <v>832</v>
      </c>
      <c r="N56" s="474">
        <v>752</v>
      </c>
      <c r="O56" s="378">
        <v>792</v>
      </c>
      <c r="P56" s="378">
        <v>520</v>
      </c>
      <c r="Q56" s="378">
        <v>480.04</v>
      </c>
      <c r="R56" s="378">
        <v>480.04</v>
      </c>
      <c r="S56" s="378">
        <v>440</v>
      </c>
      <c r="T56" s="378">
        <v>48</v>
      </c>
      <c r="U56" s="307">
        <v>600</v>
      </c>
      <c r="V56" s="307">
        <v>899.8</v>
      </c>
      <c r="W56" s="307">
        <v>556.6</v>
      </c>
    </row>
    <row r="57" spans="1:23" ht="15">
      <c r="A57" s="918"/>
      <c r="B57" s="723" t="s">
        <v>63</v>
      </c>
      <c r="C57" s="637">
        <f aca="true" t="shared" si="22" ref="C57:O57">SUM(C56/C55)</f>
        <v>6</v>
      </c>
      <c r="D57" s="642">
        <f t="shared" si="22"/>
        <v>5.4</v>
      </c>
      <c r="E57" s="642">
        <f t="shared" si="22"/>
        <v>5.660377358490566</v>
      </c>
      <c r="F57" s="642">
        <f t="shared" si="22"/>
        <v>5.76</v>
      </c>
      <c r="G57" s="642">
        <f t="shared" si="22"/>
        <v>5.454545454545454</v>
      </c>
      <c r="H57" s="642">
        <f t="shared" si="22"/>
        <v>4.444444444444445</v>
      </c>
      <c r="I57" s="642">
        <f t="shared" si="22"/>
        <v>5.555555555555555</v>
      </c>
      <c r="J57" s="642">
        <f t="shared" si="22"/>
        <v>15.011764705882353</v>
      </c>
      <c r="K57" s="642">
        <f t="shared" si="22"/>
        <v>4</v>
      </c>
      <c r="L57" s="642">
        <f t="shared" si="22"/>
        <v>8</v>
      </c>
      <c r="M57" s="642">
        <f t="shared" si="22"/>
        <v>8</v>
      </c>
      <c r="N57" s="642">
        <f t="shared" si="22"/>
        <v>6.714285714285714</v>
      </c>
      <c r="O57" s="642">
        <f t="shared" si="22"/>
        <v>7.071428571428571</v>
      </c>
      <c r="P57" s="307">
        <f aca="true" t="shared" si="23" ref="P57:U57">SUM(P56/P55)</f>
        <v>4.521739130434782</v>
      </c>
      <c r="Q57" s="307">
        <f t="shared" si="23"/>
        <v>4.068135593220339</v>
      </c>
      <c r="R57" s="307">
        <f t="shared" si="23"/>
        <v>4.068135593220339</v>
      </c>
      <c r="S57" s="307">
        <f t="shared" si="23"/>
        <v>4</v>
      </c>
      <c r="T57" s="307">
        <f t="shared" si="23"/>
        <v>6</v>
      </c>
      <c r="U57" s="307">
        <f t="shared" si="23"/>
        <v>20</v>
      </c>
      <c r="V57" s="307">
        <f>SUM(V56/V55)</f>
        <v>17.996</v>
      </c>
      <c r="W57" s="307">
        <f>SUM(W56/W55)</f>
        <v>11.132</v>
      </c>
    </row>
    <row r="58" spans="1:23" ht="15">
      <c r="A58" s="919"/>
      <c r="B58" s="723" t="s">
        <v>9</v>
      </c>
      <c r="C58" s="638">
        <v>32</v>
      </c>
      <c r="D58" s="638">
        <v>32</v>
      </c>
      <c r="E58" s="638">
        <v>32</v>
      </c>
      <c r="F58" s="638">
        <v>29</v>
      </c>
      <c r="G58" s="638">
        <v>29</v>
      </c>
      <c r="H58" s="638">
        <v>27</v>
      </c>
      <c r="I58" s="638">
        <v>24</v>
      </c>
      <c r="J58" s="638">
        <v>30</v>
      </c>
      <c r="K58" s="458">
        <v>30</v>
      </c>
      <c r="L58" s="373">
        <v>120</v>
      </c>
      <c r="M58" s="373">
        <v>120</v>
      </c>
      <c r="N58" s="373">
        <v>120</v>
      </c>
      <c r="O58" s="378">
        <v>120</v>
      </c>
      <c r="P58" s="472">
        <v>120</v>
      </c>
      <c r="Q58" s="472">
        <v>120</v>
      </c>
      <c r="R58" s="472">
        <v>120</v>
      </c>
      <c r="S58" s="472">
        <v>120</v>
      </c>
      <c r="T58" s="472">
        <v>10</v>
      </c>
      <c r="U58" s="315">
        <v>31</v>
      </c>
      <c r="V58" s="315">
        <v>35</v>
      </c>
      <c r="W58" s="315">
        <v>25</v>
      </c>
    </row>
    <row r="59" spans="1:23" ht="15">
      <c r="A59" s="917" t="s">
        <v>40</v>
      </c>
      <c r="B59" s="723" t="s">
        <v>110</v>
      </c>
      <c r="C59" s="637">
        <v>45</v>
      </c>
      <c r="D59" s="637">
        <v>45</v>
      </c>
      <c r="E59" s="637">
        <v>45</v>
      </c>
      <c r="F59" s="637">
        <v>41</v>
      </c>
      <c r="G59" s="637">
        <v>21</v>
      </c>
      <c r="H59" s="637">
        <v>15</v>
      </c>
      <c r="I59" s="637">
        <v>13</v>
      </c>
      <c r="J59" s="637">
        <v>60</v>
      </c>
      <c r="K59" s="642">
        <v>60</v>
      </c>
      <c r="L59" s="639">
        <v>60</v>
      </c>
      <c r="M59" s="639">
        <v>60</v>
      </c>
      <c r="N59" s="639">
        <v>64</v>
      </c>
      <c r="O59" s="378">
        <v>63</v>
      </c>
      <c r="P59" s="378">
        <v>68</v>
      </c>
      <c r="Q59" s="378">
        <v>73</v>
      </c>
      <c r="R59" s="378">
        <v>125</v>
      </c>
      <c r="S59" s="378">
        <v>135</v>
      </c>
      <c r="T59" s="378">
        <v>376</v>
      </c>
      <c r="U59" s="307">
        <v>420</v>
      </c>
      <c r="V59" s="307">
        <v>82</v>
      </c>
      <c r="W59" s="307">
        <v>537</v>
      </c>
    </row>
    <row r="60" spans="1:23" ht="15">
      <c r="A60" s="918"/>
      <c r="B60" s="723" t="s">
        <v>5</v>
      </c>
      <c r="C60" s="637">
        <v>35</v>
      </c>
      <c r="D60" s="637">
        <v>33</v>
      </c>
      <c r="E60" s="637">
        <v>32.6</v>
      </c>
      <c r="F60" s="637">
        <v>30</v>
      </c>
      <c r="G60" s="637">
        <v>20</v>
      </c>
      <c r="H60" s="637">
        <v>12</v>
      </c>
      <c r="I60" s="637">
        <v>12</v>
      </c>
      <c r="J60" s="637">
        <v>60</v>
      </c>
      <c r="K60" s="638">
        <v>60</v>
      </c>
      <c r="L60" s="639">
        <v>54</v>
      </c>
      <c r="M60" s="639">
        <v>54</v>
      </c>
      <c r="N60" s="639">
        <v>59</v>
      </c>
      <c r="O60" s="378">
        <v>57</v>
      </c>
      <c r="P60" s="378">
        <v>65</v>
      </c>
      <c r="Q60" s="378">
        <v>70</v>
      </c>
      <c r="R60" s="378">
        <v>100</v>
      </c>
      <c r="S60" s="378">
        <v>110</v>
      </c>
      <c r="T60" s="378">
        <v>281</v>
      </c>
      <c r="U60" s="307">
        <v>420</v>
      </c>
      <c r="V60" s="307">
        <v>82</v>
      </c>
      <c r="W60" s="307">
        <v>430</v>
      </c>
    </row>
    <row r="61" spans="1:23" ht="15">
      <c r="A61" s="918"/>
      <c r="B61" s="725" t="s">
        <v>67</v>
      </c>
      <c r="C61" s="458">
        <v>175</v>
      </c>
      <c r="D61" s="458">
        <v>185</v>
      </c>
      <c r="E61" s="458">
        <v>190</v>
      </c>
      <c r="F61" s="458">
        <v>178</v>
      </c>
      <c r="G61" s="458">
        <v>115</v>
      </c>
      <c r="H61" s="458">
        <v>75</v>
      </c>
      <c r="I61" s="458">
        <v>73</v>
      </c>
      <c r="J61" s="458">
        <v>240</v>
      </c>
      <c r="K61" s="637">
        <v>240</v>
      </c>
      <c r="L61" s="474">
        <v>260</v>
      </c>
      <c r="M61" s="474">
        <v>260</v>
      </c>
      <c r="N61" s="474">
        <v>250</v>
      </c>
      <c r="O61" s="378">
        <v>224</v>
      </c>
      <c r="P61" s="378">
        <v>264</v>
      </c>
      <c r="Q61" s="378">
        <v>355.96</v>
      </c>
      <c r="R61" s="378">
        <v>599.94</v>
      </c>
      <c r="S61" s="378">
        <v>660</v>
      </c>
      <c r="T61" s="307">
        <v>1910</v>
      </c>
      <c r="U61" s="307">
        <v>2393</v>
      </c>
      <c r="V61" s="307">
        <v>2953</v>
      </c>
      <c r="W61" s="307">
        <v>2580</v>
      </c>
    </row>
    <row r="62" spans="1:23" ht="15">
      <c r="A62" s="918"/>
      <c r="B62" s="723" t="s">
        <v>63</v>
      </c>
      <c r="C62" s="637">
        <f aca="true" t="shared" si="24" ref="C62:O62">SUM(C61/C60)</f>
        <v>5</v>
      </c>
      <c r="D62" s="642">
        <f t="shared" si="24"/>
        <v>5.606060606060606</v>
      </c>
      <c r="E62" s="642">
        <f t="shared" si="24"/>
        <v>5.828220858895706</v>
      </c>
      <c r="F62" s="642">
        <f t="shared" si="24"/>
        <v>5.933333333333334</v>
      </c>
      <c r="G62" s="642">
        <f t="shared" si="24"/>
        <v>5.75</v>
      </c>
      <c r="H62" s="642">
        <f t="shared" si="24"/>
        <v>6.25</v>
      </c>
      <c r="I62" s="642">
        <f t="shared" si="24"/>
        <v>6.083333333333333</v>
      </c>
      <c r="J62" s="642">
        <f t="shared" si="24"/>
        <v>4</v>
      </c>
      <c r="K62" s="642">
        <f t="shared" si="24"/>
        <v>4</v>
      </c>
      <c r="L62" s="642">
        <f t="shared" si="24"/>
        <v>4.814814814814815</v>
      </c>
      <c r="M62" s="642">
        <f t="shared" si="24"/>
        <v>4.814814814814815</v>
      </c>
      <c r="N62" s="642">
        <f t="shared" si="24"/>
        <v>4.237288135593221</v>
      </c>
      <c r="O62" s="642">
        <f t="shared" si="24"/>
        <v>3.9298245614035086</v>
      </c>
      <c r="P62" s="307">
        <f aca="true" t="shared" si="25" ref="P62:U62">SUM(P61/P60)</f>
        <v>4.061538461538461</v>
      </c>
      <c r="Q62" s="307">
        <f t="shared" si="25"/>
        <v>5.0851428571428565</v>
      </c>
      <c r="R62" s="307">
        <f t="shared" si="25"/>
        <v>5.9994000000000005</v>
      </c>
      <c r="S62" s="307">
        <f t="shared" si="25"/>
        <v>6</v>
      </c>
      <c r="T62" s="307">
        <f t="shared" si="25"/>
        <v>6.797153024911032</v>
      </c>
      <c r="U62" s="307">
        <f t="shared" si="25"/>
        <v>5.697619047619048</v>
      </c>
      <c r="V62" s="307">
        <f>SUM(V61/V60)</f>
        <v>36.01219512195122</v>
      </c>
      <c r="W62" s="307">
        <f>SUM(W61/W60)</f>
        <v>6</v>
      </c>
    </row>
    <row r="63" spans="1:23" ht="15">
      <c r="A63" s="919"/>
      <c r="B63" s="723" t="s">
        <v>9</v>
      </c>
      <c r="C63" s="638">
        <v>53</v>
      </c>
      <c r="D63" s="638">
        <v>53</v>
      </c>
      <c r="E63" s="638">
        <v>53</v>
      </c>
      <c r="F63" s="638">
        <v>48</v>
      </c>
      <c r="G63" s="638">
        <v>48</v>
      </c>
      <c r="H63" s="638">
        <v>45</v>
      </c>
      <c r="I63" s="638">
        <v>41</v>
      </c>
      <c r="J63" s="638">
        <v>50</v>
      </c>
      <c r="K63" s="458">
        <v>50</v>
      </c>
      <c r="L63" s="373">
        <v>50</v>
      </c>
      <c r="M63" s="373">
        <v>50</v>
      </c>
      <c r="N63" s="373">
        <v>50</v>
      </c>
      <c r="O63" s="378">
        <v>50</v>
      </c>
      <c r="P63" s="472">
        <v>80</v>
      </c>
      <c r="Q63" s="472">
        <v>92</v>
      </c>
      <c r="R63" s="472">
        <v>205</v>
      </c>
      <c r="S63" s="472">
        <v>230</v>
      </c>
      <c r="T63" s="472">
        <v>250</v>
      </c>
      <c r="U63" s="315">
        <v>250</v>
      </c>
      <c r="V63" s="315">
        <v>137</v>
      </c>
      <c r="W63" s="315">
        <v>509</v>
      </c>
    </row>
    <row r="64" spans="1:23" ht="15">
      <c r="A64" s="917" t="s">
        <v>142</v>
      </c>
      <c r="B64" s="723" t="s">
        <v>110</v>
      </c>
      <c r="C64" s="637">
        <v>45</v>
      </c>
      <c r="D64" s="637">
        <v>45</v>
      </c>
      <c r="E64" s="637">
        <v>45</v>
      </c>
      <c r="F64" s="637">
        <v>41</v>
      </c>
      <c r="G64" s="637">
        <v>21</v>
      </c>
      <c r="H64" s="637"/>
      <c r="I64" s="637"/>
      <c r="J64" s="637"/>
      <c r="K64" s="642"/>
      <c r="L64" s="639"/>
      <c r="M64" s="639">
        <v>900</v>
      </c>
      <c r="N64" s="639">
        <v>0</v>
      </c>
      <c r="O64" s="378">
        <v>1008</v>
      </c>
      <c r="P64" s="307">
        <v>1002</v>
      </c>
      <c r="Q64" s="307">
        <v>1007</v>
      </c>
      <c r="R64" s="307">
        <v>1012</v>
      </c>
      <c r="S64" s="307">
        <v>1014</v>
      </c>
      <c r="T64" s="307">
        <v>500</v>
      </c>
      <c r="U64" s="373">
        <v>14</v>
      </c>
      <c r="V64" s="373">
        <v>25.06</v>
      </c>
      <c r="W64" s="373">
        <v>615</v>
      </c>
    </row>
    <row r="65" spans="1:23" ht="15">
      <c r="A65" s="918"/>
      <c r="B65" s="723" t="s">
        <v>5</v>
      </c>
      <c r="C65" s="637">
        <v>35</v>
      </c>
      <c r="D65" s="637">
        <v>33</v>
      </c>
      <c r="E65" s="637">
        <v>32.6</v>
      </c>
      <c r="F65" s="637">
        <v>30</v>
      </c>
      <c r="G65" s="637">
        <v>20</v>
      </c>
      <c r="H65" s="637"/>
      <c r="I65" s="637"/>
      <c r="J65" s="637"/>
      <c r="K65" s="638"/>
      <c r="L65" s="639"/>
      <c r="M65" s="639">
        <v>900</v>
      </c>
      <c r="N65" s="639">
        <v>0</v>
      </c>
      <c r="O65" s="378">
        <v>998</v>
      </c>
      <c r="P65" s="378">
        <v>991</v>
      </c>
      <c r="Q65" s="307">
        <v>1000</v>
      </c>
      <c r="R65" s="307">
        <v>1000</v>
      </c>
      <c r="S65" s="307">
        <v>1000</v>
      </c>
      <c r="T65" s="307">
        <v>420</v>
      </c>
      <c r="U65" s="373">
        <v>7</v>
      </c>
      <c r="V65" s="373">
        <v>20</v>
      </c>
      <c r="W65" s="373">
        <v>550</v>
      </c>
    </row>
    <row r="66" spans="1:23" ht="15">
      <c r="A66" s="918"/>
      <c r="B66" s="725" t="s">
        <v>67</v>
      </c>
      <c r="C66" s="458">
        <v>175</v>
      </c>
      <c r="D66" s="458">
        <v>185</v>
      </c>
      <c r="E66" s="458">
        <v>190</v>
      </c>
      <c r="F66" s="458">
        <v>178</v>
      </c>
      <c r="G66" s="458">
        <v>115</v>
      </c>
      <c r="H66" s="458"/>
      <c r="I66" s="458"/>
      <c r="J66" s="458"/>
      <c r="K66" s="637"/>
      <c r="L66" s="474"/>
      <c r="M66" s="474">
        <v>8600</v>
      </c>
      <c r="N66" s="474">
        <v>0</v>
      </c>
      <c r="O66" s="378">
        <v>3892</v>
      </c>
      <c r="P66" s="307">
        <v>3150</v>
      </c>
      <c r="Q66" s="307">
        <v>3963.96</v>
      </c>
      <c r="R66" s="307">
        <v>3963.96</v>
      </c>
      <c r="S66" s="307">
        <v>3624</v>
      </c>
      <c r="T66" s="307">
        <v>2856</v>
      </c>
      <c r="U66" s="373">
        <v>313</v>
      </c>
      <c r="V66" s="373">
        <v>180</v>
      </c>
      <c r="W66" s="307">
        <v>3465</v>
      </c>
    </row>
    <row r="67" spans="1:23" ht="15">
      <c r="A67" s="918"/>
      <c r="B67" s="723" t="s">
        <v>63</v>
      </c>
      <c r="C67" s="637">
        <f>SUM(C66/C65)</f>
        <v>5</v>
      </c>
      <c r="D67" s="642">
        <f>SUM(D66/D65)</f>
        <v>5.606060606060606</v>
      </c>
      <c r="E67" s="642">
        <f>SUM(E66/E65)</f>
        <v>5.828220858895706</v>
      </c>
      <c r="F67" s="642">
        <f>SUM(F66/F65)</f>
        <v>5.933333333333334</v>
      </c>
      <c r="G67" s="642">
        <f>SUM(G66/G65)</f>
        <v>5.75</v>
      </c>
      <c r="H67" s="642"/>
      <c r="I67" s="642"/>
      <c r="J67" s="642"/>
      <c r="K67" s="642"/>
      <c r="L67" s="642"/>
      <c r="M67" s="642">
        <f>SUM(M66/M65)</f>
        <v>9.555555555555555</v>
      </c>
      <c r="N67" s="474">
        <v>0</v>
      </c>
      <c r="O67" s="474">
        <f aca="true" t="shared" si="26" ref="O67:U67">SUM(O66/O65)</f>
        <v>3.899799599198397</v>
      </c>
      <c r="P67" s="473">
        <f t="shared" si="26"/>
        <v>3.1786074672048437</v>
      </c>
      <c r="Q67" s="473">
        <f t="shared" si="26"/>
        <v>3.96396</v>
      </c>
      <c r="R67" s="473">
        <f t="shared" si="26"/>
        <v>3.96396</v>
      </c>
      <c r="S67" s="473">
        <f t="shared" si="26"/>
        <v>3.624</v>
      </c>
      <c r="T67" s="473">
        <f t="shared" si="26"/>
        <v>6.8</v>
      </c>
      <c r="U67" s="473">
        <f t="shared" si="26"/>
        <v>44.714285714285715</v>
      </c>
      <c r="V67" s="473">
        <f>SUM(V66/V65)</f>
        <v>9</v>
      </c>
      <c r="W67" s="473">
        <f>SUM(W66/W65)</f>
        <v>6.3</v>
      </c>
    </row>
    <row r="68" spans="1:23" ht="15">
      <c r="A68" s="919"/>
      <c r="B68" s="723" t="s">
        <v>9</v>
      </c>
      <c r="C68" s="638">
        <v>53</v>
      </c>
      <c r="D68" s="638">
        <v>53</v>
      </c>
      <c r="E68" s="638">
        <v>53</v>
      </c>
      <c r="F68" s="638">
        <v>48</v>
      </c>
      <c r="G68" s="638">
        <v>48</v>
      </c>
      <c r="H68" s="638"/>
      <c r="I68" s="638"/>
      <c r="J68" s="638"/>
      <c r="K68" s="458"/>
      <c r="L68" s="373"/>
      <c r="M68" s="373">
        <v>1240</v>
      </c>
      <c r="N68" s="373">
        <v>0</v>
      </c>
      <c r="O68" s="378">
        <v>854</v>
      </c>
      <c r="P68" s="472">
        <v>500</v>
      </c>
      <c r="Q68" s="472">
        <v>500</v>
      </c>
      <c r="R68" s="472">
        <v>508</v>
      </c>
      <c r="S68" s="472">
        <v>510</v>
      </c>
      <c r="T68" s="472">
        <v>500</v>
      </c>
      <c r="U68" s="373">
        <v>55</v>
      </c>
      <c r="V68" s="373">
        <v>24</v>
      </c>
      <c r="W68" s="373">
        <v>665</v>
      </c>
    </row>
    <row r="69" spans="1:2" ht="15.75">
      <c r="A69" s="646" t="s">
        <v>90</v>
      </c>
      <c r="B69" s="647"/>
    </row>
    <row r="70" spans="1:21" ht="15.75">
      <c r="A70" s="814" t="s">
        <v>280</v>
      </c>
      <c r="B70" s="814"/>
      <c r="C70" s="814"/>
      <c r="D70" s="814"/>
      <c r="E70" s="814"/>
      <c r="F70" s="814"/>
      <c r="G70" s="814"/>
      <c r="H70" s="814"/>
      <c r="I70" s="814"/>
      <c r="J70" s="814"/>
      <c r="K70" s="814"/>
      <c r="L70" s="814"/>
      <c r="M70" s="814"/>
      <c r="N70" s="814"/>
      <c r="O70" s="814"/>
      <c r="P70" s="814"/>
      <c r="Q70" s="814"/>
      <c r="R70" s="814"/>
      <c r="S70" s="814"/>
      <c r="T70" s="814"/>
      <c r="U70" s="814"/>
    </row>
    <row r="71" spans="1:2" ht="15">
      <c r="A71" s="823"/>
      <c r="B71" s="823"/>
    </row>
    <row r="74" spans="1:12" ht="15.75">
      <c r="A74" s="729"/>
      <c r="B74" s="730"/>
      <c r="C74" s="648"/>
      <c r="D74" s="648"/>
      <c r="E74" s="648"/>
      <c r="F74" s="648"/>
      <c r="G74" s="648"/>
      <c r="H74" s="648"/>
      <c r="I74" s="648"/>
      <c r="J74" s="648"/>
      <c r="K74" s="731"/>
      <c r="L74" s="731"/>
    </row>
    <row r="75" ht="15.75">
      <c r="K75" s="85"/>
    </row>
    <row r="76" ht="15">
      <c r="B76" s="626"/>
    </row>
    <row r="77" spans="1:2" ht="15.75" thickBot="1">
      <c r="A77" s="197"/>
      <c r="B77" s="626"/>
    </row>
    <row r="78" spans="1:12" ht="16.5" thickBot="1">
      <c r="A78" s="732"/>
      <c r="B78" s="732"/>
      <c r="C78" s="733" t="s">
        <v>38</v>
      </c>
      <c r="D78" s="734" t="s">
        <v>42</v>
      </c>
      <c r="E78" s="734" t="s">
        <v>43</v>
      </c>
      <c r="F78" s="734" t="s">
        <v>44</v>
      </c>
      <c r="G78" s="734" t="s">
        <v>45</v>
      </c>
      <c r="H78" s="734" t="s">
        <v>46</v>
      </c>
      <c r="I78" s="734" t="s">
        <v>66</v>
      </c>
      <c r="J78" s="734" t="s">
        <v>109</v>
      </c>
      <c r="K78" s="735" t="s">
        <v>49</v>
      </c>
      <c r="L78" s="736" t="s">
        <v>119</v>
      </c>
    </row>
    <row r="79" spans="1:12" ht="15">
      <c r="A79" s="197"/>
      <c r="B79" s="626"/>
      <c r="C79" s="737">
        <v>21565</v>
      </c>
      <c r="D79" s="738">
        <v>21465</v>
      </c>
      <c r="E79" s="738">
        <v>21430</v>
      </c>
      <c r="F79" s="738">
        <v>19812</v>
      </c>
      <c r="G79" s="738">
        <v>19742</v>
      </c>
      <c r="H79" s="739">
        <v>19075</v>
      </c>
      <c r="I79" s="739">
        <v>19033</v>
      </c>
      <c r="J79" s="739">
        <v>19142</v>
      </c>
      <c r="K79" s="739">
        <v>19280</v>
      </c>
      <c r="L79" s="740">
        <v>19518</v>
      </c>
    </row>
    <row r="80" spans="2:12" ht="15">
      <c r="B80" s="626"/>
      <c r="C80" s="124">
        <v>19586.49</v>
      </c>
      <c r="D80" s="120">
        <v>19978.79</v>
      </c>
      <c r="E80" s="120">
        <v>19917.3</v>
      </c>
      <c r="F80" s="120">
        <v>19218</v>
      </c>
      <c r="G80" s="120">
        <v>19175</v>
      </c>
      <c r="H80" s="121">
        <v>18621</v>
      </c>
      <c r="I80" s="121">
        <v>18661</v>
      </c>
      <c r="J80" s="121">
        <v>17023.48</v>
      </c>
      <c r="K80" s="121">
        <v>18867</v>
      </c>
      <c r="L80" s="122">
        <v>16296</v>
      </c>
    </row>
    <row r="81" spans="2:12" ht="15">
      <c r="B81" s="626"/>
      <c r="C81" s="124">
        <v>207981</v>
      </c>
      <c r="D81" s="120">
        <v>261710</v>
      </c>
      <c r="E81" s="120">
        <v>215260</v>
      </c>
      <c r="F81" s="120">
        <v>203395</v>
      </c>
      <c r="G81" s="120">
        <v>243231</v>
      </c>
      <c r="H81" s="121">
        <v>251095</v>
      </c>
      <c r="I81" s="121">
        <v>244603.08</v>
      </c>
      <c r="J81" s="121">
        <v>258862</v>
      </c>
      <c r="K81" s="121">
        <v>255865</v>
      </c>
      <c r="L81" s="122">
        <v>232217</v>
      </c>
    </row>
    <row r="82" spans="2:12" ht="15">
      <c r="B82" s="626"/>
      <c r="C82" s="124">
        <v>9.644377463482495</v>
      </c>
      <c r="D82" s="120">
        <v>12.192406242720708</v>
      </c>
      <c r="E82" s="120">
        <v>10.807689797311888</v>
      </c>
      <c r="F82" s="120">
        <v>10.583567488812571</v>
      </c>
      <c r="G82" s="120">
        <v>12.684797913950456</v>
      </c>
      <c r="H82" s="121">
        <v>13.484506739702486</v>
      </c>
      <c r="I82" s="121">
        <v>13.107715556508225</v>
      </c>
      <c r="J82" s="121">
        <v>15.206174060767834</v>
      </c>
      <c r="K82" s="121">
        <v>13.56</v>
      </c>
      <c r="L82" s="122">
        <v>13.56</v>
      </c>
    </row>
    <row r="83" spans="2:12" ht="15">
      <c r="B83" s="626"/>
      <c r="C83" s="124">
        <v>8613</v>
      </c>
      <c r="D83" s="120">
        <v>8613</v>
      </c>
      <c r="E83" s="120">
        <v>8452</v>
      </c>
      <c r="F83" s="120">
        <v>7618</v>
      </c>
      <c r="G83" s="120">
        <v>7618</v>
      </c>
      <c r="H83" s="121">
        <v>7166</v>
      </c>
      <c r="I83" s="121">
        <v>6388</v>
      </c>
      <c r="J83" s="121">
        <v>7161</v>
      </c>
      <c r="K83" s="121">
        <v>6065</v>
      </c>
      <c r="L83" s="122">
        <v>6915</v>
      </c>
    </row>
    <row r="84" spans="2:11" ht="15.75">
      <c r="B84" s="741"/>
      <c r="C84" s="742"/>
      <c r="D84" s="743"/>
      <c r="E84" s="743"/>
      <c r="F84" s="743"/>
      <c r="G84" s="743"/>
      <c r="H84" s="743"/>
      <c r="I84" s="743"/>
      <c r="J84" s="743"/>
      <c r="K84" s="744"/>
    </row>
    <row r="85" ht="15">
      <c r="B85" s="626"/>
    </row>
  </sheetData>
  <sheetProtection/>
  <mergeCells count="18">
    <mergeCell ref="A59:A63"/>
    <mergeCell ref="A64:A68"/>
    <mergeCell ref="A29:A33"/>
    <mergeCell ref="A34:A38"/>
    <mergeCell ref="A39:A43"/>
    <mergeCell ref="A44:A48"/>
    <mergeCell ref="A49:A53"/>
    <mergeCell ref="A54:A58"/>
    <mergeCell ref="A71:B71"/>
    <mergeCell ref="A4:U4"/>
    <mergeCell ref="A70:U70"/>
    <mergeCell ref="A6:W6"/>
    <mergeCell ref="A5:W5"/>
    <mergeCell ref="A7:W7"/>
    <mergeCell ref="A9:A13"/>
    <mergeCell ref="A14:A18"/>
    <mergeCell ref="A19:A23"/>
    <mergeCell ref="A24:A28"/>
  </mergeCells>
  <conditionalFormatting sqref="K74:K75 C74:J74 L74 G43 G58 E21:I21 D14:F19 D21:D25 E22:F25 D20:I20 G18 G23 G28 G33 G38 G53 D26:J26 J20:J21 K28 D27:F43 C14:C43 K23 G63:J63 C44:F68 G68:J68 L20:N21 L26:N26">
    <cfRule type="expression" priority="13" dxfId="1" stopIfTrue="1">
      <formula>"C75"</formula>
    </cfRule>
  </conditionalFormatting>
  <conditionalFormatting sqref="G34:G36 G24:G25 H14:J19 I44:J62 H22:J25 H47:H62 G19 G59:G62 G14:G17 H27:J36 G22 G27 G29:G32 G54:G57 K38 G44:G52 L59:M61 H43:J43 H44 L14:M16 L54:M56 K16 K18:K21 K24:K26 K33:K36 K45:K56 K58:K61 K63 K68 L19:N19 L24:N25 L34:N36 L44:N46 L49:N51 N14:N17 K29:N32 N54:N57 N59:N62 I17:O17 I22:O22 I27:O27 I32:O32 I47:O47 I52:O52 I57:O57 I62:O62 G64:N67 O67">
    <cfRule type="expression" priority="14" dxfId="0" stopIfTrue="1">
      <formula>G14</formula>
    </cfRule>
  </conditionalFormatting>
  <conditionalFormatting sqref="G39:G42 G37 H37:J42 K39:K44 L39:N41 I37:O37 I42:N42">
    <cfRule type="expression" priority="15" dxfId="1" stopIfTrue="1">
      <formula>ISERROR(G37)</formula>
    </cfRule>
  </conditionalFormatting>
  <conditionalFormatting sqref="P67">
    <cfRule type="expression" priority="11" dxfId="0" stopIfTrue="1">
      <formula>P67</formula>
    </cfRule>
  </conditionalFormatting>
  <conditionalFormatting sqref="Q67:R67">
    <cfRule type="expression" priority="7" dxfId="0" stopIfTrue="1">
      <formula>Q67</formula>
    </cfRule>
  </conditionalFormatting>
  <conditionalFormatting sqref="T9:U13">
    <cfRule type="expression" priority="6" dxfId="1" stopIfTrue="1">
      <formula>"C75"</formula>
    </cfRule>
  </conditionalFormatting>
  <conditionalFormatting sqref="S67:U67">
    <cfRule type="expression" priority="5" dxfId="0" stopIfTrue="1">
      <formula>S67</formula>
    </cfRule>
  </conditionalFormatting>
  <conditionalFormatting sqref="C9:C13">
    <cfRule type="expression" priority="4" dxfId="1" stopIfTrue="1">
      <formula>"C75"</formula>
    </cfRule>
  </conditionalFormatting>
  <conditionalFormatting sqref="D9:S13">
    <cfRule type="expression" priority="3" dxfId="1" stopIfTrue="1">
      <formula>"C75"</formula>
    </cfRule>
  </conditionalFormatting>
  <conditionalFormatting sqref="V9:W13">
    <cfRule type="expression" priority="2" dxfId="1" stopIfTrue="1">
      <formula>"C75"</formula>
    </cfRule>
  </conditionalFormatting>
  <conditionalFormatting sqref="V67:W67">
    <cfRule type="expression" priority="1" dxfId="0" stopIfTrue="1">
      <formula>V67</formula>
    </cfRule>
  </conditionalFormatting>
  <printOptions horizontalCentered="1" verticalCentered="1"/>
  <pageMargins left="0" right="0" top="0" bottom="0" header="0" footer="0"/>
  <pageSetup horizontalDpi="600" verticalDpi="600" orientation="landscape" scale="56" r:id="rId2"/>
  <rowBreaks count="1" manualBreakCount="1">
    <brk id="72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O70"/>
  <sheetViews>
    <sheetView zoomScale="84" zoomScaleNormal="84" zoomScalePageLayoutView="0" workbookViewId="0" topLeftCell="A1">
      <selection activeCell="S75" sqref="S75"/>
    </sheetView>
  </sheetViews>
  <sheetFormatPr defaultColWidth="11.421875" defaultRowHeight="12.75"/>
  <cols>
    <col min="1" max="1" width="22.57421875" style="166" customWidth="1"/>
    <col min="2" max="2" width="23.7109375" style="166" customWidth="1"/>
    <col min="3" max="3" width="12.7109375" style="166" hidden="1" customWidth="1"/>
    <col min="4" max="4" width="12.8515625" style="166" hidden="1" customWidth="1"/>
    <col min="5" max="6" width="14.00390625" style="166" hidden="1" customWidth="1"/>
    <col min="7" max="8" width="14.8515625" style="166" hidden="1" customWidth="1"/>
    <col min="9" max="10" width="14.7109375" style="166" customWidth="1"/>
    <col min="11" max="11" width="14.57421875" style="166" bestFit="1" customWidth="1"/>
    <col min="12" max="12" width="14.57421875" style="166" customWidth="1"/>
    <col min="13" max="13" width="15.00390625" style="166" customWidth="1"/>
    <col min="14" max="16384" width="11.421875" style="166" customWidth="1"/>
  </cols>
  <sheetData>
    <row r="1" spans="1:15" ht="35.25" customHeight="1">
      <c r="A1" s="811"/>
      <c r="B1" s="811"/>
      <c r="C1" s="289"/>
      <c r="D1" s="289"/>
      <c r="E1" s="289"/>
      <c r="F1" s="289"/>
      <c r="G1" s="289"/>
      <c r="H1" s="289" t="s">
        <v>258</v>
      </c>
      <c r="I1" s="289" t="s">
        <v>64</v>
      </c>
      <c r="J1" s="289"/>
      <c r="K1" s="289"/>
      <c r="L1" s="289"/>
      <c r="M1" s="289"/>
      <c r="N1" s="289"/>
      <c r="O1" s="289"/>
    </row>
    <row r="2" spans="1:15" ht="12.75" customHeight="1">
      <c r="A2" s="811" t="s">
        <v>257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289"/>
      <c r="M2" s="289"/>
      <c r="N2" s="289"/>
      <c r="O2" s="289"/>
    </row>
    <row r="3" spans="1:15" ht="15.75">
      <c r="A3" s="807" t="s">
        <v>166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289"/>
      <c r="O3" s="289"/>
    </row>
    <row r="4" spans="1:15" ht="15.75">
      <c r="A4" s="807" t="s">
        <v>197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289"/>
      <c r="O4" s="289"/>
    </row>
    <row r="5" spans="1:15" ht="15.75">
      <c r="A5" s="807" t="s">
        <v>288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289"/>
      <c r="O5" s="289"/>
    </row>
    <row r="6" spans="1:15" ht="15.75">
      <c r="A6" s="364" t="s">
        <v>50</v>
      </c>
      <c r="B6" s="364" t="s">
        <v>111</v>
      </c>
      <c r="C6" s="365" t="s">
        <v>135</v>
      </c>
      <c r="D6" s="365" t="s">
        <v>151</v>
      </c>
      <c r="E6" s="365" t="s">
        <v>147</v>
      </c>
      <c r="F6" s="365" t="s">
        <v>157</v>
      </c>
      <c r="G6" s="365" t="s">
        <v>162</v>
      </c>
      <c r="H6" s="365" t="s">
        <v>169</v>
      </c>
      <c r="I6" s="365" t="s">
        <v>305</v>
      </c>
      <c r="J6" s="365" t="s">
        <v>306</v>
      </c>
      <c r="K6" s="294" t="s">
        <v>307</v>
      </c>
      <c r="L6" s="294" t="s">
        <v>298</v>
      </c>
      <c r="M6" s="294" t="s">
        <v>299</v>
      </c>
      <c r="N6" s="292"/>
      <c r="O6" s="289"/>
    </row>
    <row r="7" spans="1:15" ht="15.75">
      <c r="A7" s="914" t="s">
        <v>27</v>
      </c>
      <c r="B7" s="366" t="s">
        <v>3</v>
      </c>
      <c r="C7" s="367">
        <f aca="true" t="shared" si="0" ref="C7:I7">SUM(C12+C17+C22+C27+C32+C37+C42+C47+C57+C52+C62)</f>
        <v>7387.9</v>
      </c>
      <c r="D7" s="367">
        <f t="shared" si="0"/>
        <v>8182.43</v>
      </c>
      <c r="E7" s="367">
        <f t="shared" si="0"/>
        <v>9442.33</v>
      </c>
      <c r="F7" s="367">
        <f t="shared" si="0"/>
        <v>19107.79</v>
      </c>
      <c r="G7" s="367">
        <f t="shared" si="0"/>
        <v>20572</v>
      </c>
      <c r="H7" s="367">
        <f t="shared" si="0"/>
        <v>24757</v>
      </c>
      <c r="I7" s="367">
        <f t="shared" si="0"/>
        <v>24895</v>
      </c>
      <c r="J7" s="367">
        <f aca="true" t="shared" si="1" ref="J7:K9">SUM(J12+J17+J22+J27+J32+J37+J42+J47+J57+J52+J62)</f>
        <v>22905</v>
      </c>
      <c r="K7" s="367">
        <f t="shared" si="1"/>
        <v>20336</v>
      </c>
      <c r="L7" s="367">
        <f aca="true" t="shared" si="2" ref="L7:M9">SUM(L12+L17+L22+L27+L32+L37+L42+L47+L57+L52+L62)</f>
        <v>20893</v>
      </c>
      <c r="M7" s="367">
        <f t="shared" si="2"/>
        <v>19615</v>
      </c>
      <c r="N7" s="292"/>
      <c r="O7" s="289"/>
    </row>
    <row r="8" spans="1:15" ht="15.75">
      <c r="A8" s="915"/>
      <c r="B8" s="368" t="s">
        <v>5</v>
      </c>
      <c r="C8" s="367">
        <f aca="true" t="shared" si="3" ref="C8:I8">SUM(C13+C18+C23+C28+C33+C38+C43+C48+C58+C53+C63)</f>
        <v>7097</v>
      </c>
      <c r="D8" s="367">
        <f t="shared" si="3"/>
        <v>7432</v>
      </c>
      <c r="E8" s="367">
        <f t="shared" si="3"/>
        <v>7915</v>
      </c>
      <c r="F8" s="367">
        <f t="shared" si="3"/>
        <v>10000</v>
      </c>
      <c r="G8" s="367">
        <f t="shared" si="3"/>
        <v>9435</v>
      </c>
      <c r="H8" s="367">
        <f t="shared" si="3"/>
        <v>13474</v>
      </c>
      <c r="I8" s="367">
        <f t="shared" si="3"/>
        <v>22991</v>
      </c>
      <c r="J8" s="367">
        <f t="shared" si="1"/>
        <v>22905</v>
      </c>
      <c r="K8" s="367">
        <f t="shared" si="1"/>
        <v>19262.8</v>
      </c>
      <c r="L8" s="367">
        <f t="shared" si="2"/>
        <v>16551.4</v>
      </c>
      <c r="M8" s="367">
        <f t="shared" si="2"/>
        <v>19545.82</v>
      </c>
      <c r="N8" s="292"/>
      <c r="O8" s="289"/>
    </row>
    <row r="9" spans="1:15" ht="15.75">
      <c r="A9" s="915"/>
      <c r="B9" s="369" t="s">
        <v>67</v>
      </c>
      <c r="C9" s="367">
        <f aca="true" t="shared" si="4" ref="C9:I9">SUM(C14+C19+C24+C29+C34+C39+C44+C49+C59+C54+C64)</f>
        <v>3376560</v>
      </c>
      <c r="D9" s="367">
        <f t="shared" si="4"/>
        <v>143159</v>
      </c>
      <c r="E9" s="367">
        <f t="shared" si="4"/>
        <v>159847</v>
      </c>
      <c r="F9" s="367">
        <f t="shared" si="4"/>
        <v>200000</v>
      </c>
      <c r="G9" s="367">
        <f t="shared" si="4"/>
        <v>4099480</v>
      </c>
      <c r="H9" s="367">
        <f t="shared" si="4"/>
        <v>2671010.56</v>
      </c>
      <c r="I9" s="367">
        <f t="shared" si="4"/>
        <v>2754432</v>
      </c>
      <c r="J9" s="367">
        <f t="shared" si="1"/>
        <v>3927332</v>
      </c>
      <c r="K9" s="367">
        <f t="shared" si="1"/>
        <v>5502369</v>
      </c>
      <c r="L9" s="367">
        <f t="shared" si="2"/>
        <v>5395405</v>
      </c>
      <c r="M9" s="367">
        <f t="shared" si="2"/>
        <v>5558332</v>
      </c>
      <c r="N9" s="292"/>
      <c r="O9" s="289"/>
    </row>
    <row r="10" spans="1:15" ht="15.75">
      <c r="A10" s="915"/>
      <c r="B10" s="368" t="s">
        <v>128</v>
      </c>
      <c r="C10" s="370">
        <f aca="true" t="shared" si="5" ref="C10:I10">SUM(C9/C8)</f>
        <v>475.77286177258</v>
      </c>
      <c r="D10" s="370">
        <f t="shared" si="5"/>
        <v>19.26251345532831</v>
      </c>
      <c r="E10" s="370">
        <f t="shared" si="5"/>
        <v>20.19545167403664</v>
      </c>
      <c r="F10" s="370">
        <f t="shared" si="5"/>
        <v>20</v>
      </c>
      <c r="G10" s="370">
        <f t="shared" si="5"/>
        <v>434.49708532061476</v>
      </c>
      <c r="H10" s="370">
        <f t="shared" si="5"/>
        <v>198.23441888080748</v>
      </c>
      <c r="I10" s="370">
        <f t="shared" si="5"/>
        <v>119.80479317993998</v>
      </c>
      <c r="J10" s="370">
        <f>SUM(J9/J8)</f>
        <v>171.46177690460598</v>
      </c>
      <c r="K10" s="370">
        <f>SUM(K9/K8)</f>
        <v>285.6474136677949</v>
      </c>
      <c r="L10" s="370">
        <f>SUM(L9/L8)</f>
        <v>325.97876916756286</v>
      </c>
      <c r="M10" s="370">
        <f>SUM(M9/M8)</f>
        <v>284.37445960312743</v>
      </c>
      <c r="N10" s="292"/>
      <c r="O10" s="289"/>
    </row>
    <row r="11" spans="1:15" ht="15.75">
      <c r="A11" s="916"/>
      <c r="B11" s="368" t="s">
        <v>9</v>
      </c>
      <c r="C11" s="371">
        <f aca="true" t="shared" si="6" ref="C11:I11">SUM(C16+C21+C26+C31+C36+C41+C46+C51+C61+C56+C66)</f>
        <v>306</v>
      </c>
      <c r="D11" s="371">
        <f t="shared" si="6"/>
        <v>310</v>
      </c>
      <c r="E11" s="371">
        <f t="shared" si="6"/>
        <v>321</v>
      </c>
      <c r="F11" s="371">
        <f t="shared" si="6"/>
        <v>345</v>
      </c>
      <c r="G11" s="371">
        <f t="shared" si="6"/>
        <v>606</v>
      </c>
      <c r="H11" s="371">
        <f t="shared" si="6"/>
        <v>1013</v>
      </c>
      <c r="I11" s="371">
        <f t="shared" si="6"/>
        <v>1013</v>
      </c>
      <c r="J11" s="371">
        <f>SUM(J16+J21+J26+J31+J36+J41+J46+J51+J61+J56+J66)</f>
        <v>417</v>
      </c>
      <c r="K11" s="371">
        <f>SUM(K16+K21+K26+K31+K36+K41+K46+K51+K61+K56+K66)</f>
        <v>750</v>
      </c>
      <c r="L11" s="371">
        <f>SUM(L16+L21+L26+L31+L36+L41+L46+L51+L61+L56+L66)</f>
        <v>726</v>
      </c>
      <c r="M11" s="371">
        <f>SUM(M16+M21+M26+M31+M36+M41+M46+M51+M61+M56+M66)</f>
        <v>710</v>
      </c>
      <c r="N11" s="292"/>
      <c r="O11" s="289"/>
    </row>
    <row r="12" spans="1:15" ht="15">
      <c r="A12" s="808" t="s">
        <v>6</v>
      </c>
      <c r="B12" s="372" t="s">
        <v>3</v>
      </c>
      <c r="C12" s="307">
        <v>7387.9</v>
      </c>
      <c r="D12" s="307">
        <v>8182.43</v>
      </c>
      <c r="E12" s="307">
        <v>9442.33</v>
      </c>
      <c r="F12" s="307">
        <v>19107.79</v>
      </c>
      <c r="G12" s="307">
        <v>19798</v>
      </c>
      <c r="H12" s="307">
        <v>22815</v>
      </c>
      <c r="I12" s="307">
        <v>22815</v>
      </c>
      <c r="J12" s="307">
        <v>22393</v>
      </c>
      <c r="K12" s="307">
        <v>18817</v>
      </c>
      <c r="L12" s="307">
        <v>18878</v>
      </c>
      <c r="M12" s="307">
        <v>19003</v>
      </c>
      <c r="N12" s="292"/>
      <c r="O12" s="289"/>
    </row>
    <row r="13" spans="1:15" ht="15">
      <c r="A13" s="809"/>
      <c r="B13" s="372" t="s">
        <v>5</v>
      </c>
      <c r="C13" s="307">
        <v>7097</v>
      </c>
      <c r="D13" s="307">
        <v>7432</v>
      </c>
      <c r="E13" s="373">
        <v>7915</v>
      </c>
      <c r="F13" s="307">
        <v>10000</v>
      </c>
      <c r="G13" s="307">
        <v>9125</v>
      </c>
      <c r="H13" s="307">
        <v>13000</v>
      </c>
      <c r="I13" s="307">
        <v>22251</v>
      </c>
      <c r="J13" s="307">
        <v>22393</v>
      </c>
      <c r="K13" s="307">
        <v>18727.8</v>
      </c>
      <c r="L13" s="307">
        <v>15931.4</v>
      </c>
      <c r="M13" s="307">
        <v>18982.82</v>
      </c>
      <c r="N13" s="292"/>
      <c r="O13" s="289"/>
    </row>
    <row r="14" spans="1:15" ht="15">
      <c r="A14" s="809"/>
      <c r="B14" s="372" t="s">
        <v>67</v>
      </c>
      <c r="C14" s="307">
        <v>3376560</v>
      </c>
      <c r="D14" s="307">
        <v>143159</v>
      </c>
      <c r="E14" s="307">
        <v>159847</v>
      </c>
      <c r="F14" s="307">
        <v>200000</v>
      </c>
      <c r="G14" s="307">
        <v>4051960</v>
      </c>
      <c r="H14" s="307">
        <v>2605142.56</v>
      </c>
      <c r="I14" s="307">
        <v>2711644</v>
      </c>
      <c r="J14" s="307">
        <v>3834472</v>
      </c>
      <c r="K14" s="307">
        <v>5414928</v>
      </c>
      <c r="L14" s="307">
        <v>5283234</v>
      </c>
      <c r="M14" s="307">
        <v>5335924</v>
      </c>
      <c r="N14" s="292"/>
      <c r="O14" s="289"/>
    </row>
    <row r="15" spans="1:15" ht="15">
      <c r="A15" s="809"/>
      <c r="B15" s="372" t="s">
        <v>63</v>
      </c>
      <c r="C15" s="375">
        <f>(C14/C13)</f>
        <v>475.77286177258</v>
      </c>
      <c r="D15" s="375">
        <f>(D14/D13)</f>
        <v>19.26251345532831</v>
      </c>
      <c r="E15" s="375">
        <f>(E14/E13)</f>
        <v>20.19545167403664</v>
      </c>
      <c r="F15" s="375">
        <f>(F14/F13)</f>
        <v>20</v>
      </c>
      <c r="G15" s="377">
        <f aca="true" t="shared" si="7" ref="G15:L15">SUM(G14/G13)</f>
        <v>444.05041095890414</v>
      </c>
      <c r="H15" s="377">
        <f t="shared" si="7"/>
        <v>200.39558153846156</v>
      </c>
      <c r="I15" s="377">
        <f t="shared" si="7"/>
        <v>121.86616331850254</v>
      </c>
      <c r="J15" s="377">
        <f t="shared" si="7"/>
        <v>171.23529674451837</v>
      </c>
      <c r="K15" s="377">
        <f t="shared" si="7"/>
        <v>289.13849998398103</v>
      </c>
      <c r="L15" s="377">
        <f t="shared" si="7"/>
        <v>331.6239627402488</v>
      </c>
      <c r="M15" s="377">
        <f>SUM(M14/M13)</f>
        <v>281.0922718542345</v>
      </c>
      <c r="N15" s="292"/>
      <c r="O15" s="289"/>
    </row>
    <row r="16" spans="1:15" ht="15">
      <c r="A16" s="810"/>
      <c r="B16" s="372" t="s">
        <v>9</v>
      </c>
      <c r="C16" s="319">
        <v>306</v>
      </c>
      <c r="D16" s="319">
        <v>310</v>
      </c>
      <c r="E16" s="319">
        <v>321</v>
      </c>
      <c r="F16" s="319">
        <v>345</v>
      </c>
      <c r="G16" s="319">
        <v>517</v>
      </c>
      <c r="H16" s="319">
        <v>704</v>
      </c>
      <c r="I16" s="319">
        <v>704</v>
      </c>
      <c r="J16" s="319">
        <v>409</v>
      </c>
      <c r="K16" s="315">
        <v>707</v>
      </c>
      <c r="L16" s="315">
        <v>682</v>
      </c>
      <c r="M16" s="315">
        <v>702</v>
      </c>
      <c r="N16" s="292"/>
      <c r="O16" s="289"/>
    </row>
    <row r="17" spans="1:15" ht="15">
      <c r="A17" s="808" t="s">
        <v>11</v>
      </c>
      <c r="B17" s="372" t="s">
        <v>3</v>
      </c>
      <c r="C17" s="307"/>
      <c r="D17" s="307"/>
      <c r="E17" s="307"/>
      <c r="F17" s="307"/>
      <c r="G17" s="307">
        <v>54</v>
      </c>
      <c r="H17" s="307"/>
      <c r="I17" s="319">
        <v>0</v>
      </c>
      <c r="J17" s="319">
        <v>0</v>
      </c>
      <c r="K17" s="319">
        <v>0</v>
      </c>
      <c r="L17" s="307">
        <v>65</v>
      </c>
      <c r="M17" s="307">
        <v>55</v>
      </c>
      <c r="N17" s="292"/>
      <c r="O17" s="289"/>
    </row>
    <row r="18" spans="1:15" ht="15">
      <c r="A18" s="809"/>
      <c r="B18" s="372" t="s">
        <v>5</v>
      </c>
      <c r="C18" s="307"/>
      <c r="D18" s="307"/>
      <c r="E18" s="373"/>
      <c r="F18" s="307"/>
      <c r="G18" s="307"/>
      <c r="H18" s="307"/>
      <c r="I18" s="319">
        <v>0</v>
      </c>
      <c r="J18" s="319">
        <v>0</v>
      </c>
      <c r="K18" s="319">
        <v>0</v>
      </c>
      <c r="L18" s="307">
        <v>10</v>
      </c>
      <c r="M18" s="307">
        <v>6</v>
      </c>
      <c r="N18" s="292"/>
      <c r="O18" s="289"/>
    </row>
    <row r="19" spans="1:15" ht="15">
      <c r="A19" s="809"/>
      <c r="B19" s="372" t="s">
        <v>67</v>
      </c>
      <c r="C19" s="307"/>
      <c r="D19" s="307"/>
      <c r="E19" s="307"/>
      <c r="F19" s="307"/>
      <c r="G19" s="307"/>
      <c r="H19" s="307"/>
      <c r="I19" s="319">
        <v>0</v>
      </c>
      <c r="J19" s="319">
        <v>0</v>
      </c>
      <c r="K19" s="319">
        <v>0</v>
      </c>
      <c r="L19" s="307">
        <v>4840</v>
      </c>
      <c r="M19" s="307">
        <v>2870</v>
      </c>
      <c r="N19" s="292"/>
      <c r="O19" s="289"/>
    </row>
    <row r="20" spans="1:15" ht="15">
      <c r="A20" s="809"/>
      <c r="B20" s="372" t="s">
        <v>63</v>
      </c>
      <c r="C20" s="375"/>
      <c r="D20" s="375"/>
      <c r="E20" s="375"/>
      <c r="F20" s="375"/>
      <c r="G20" s="377"/>
      <c r="H20" s="377"/>
      <c r="I20" s="319">
        <v>0</v>
      </c>
      <c r="J20" s="319">
        <v>0</v>
      </c>
      <c r="K20" s="319">
        <v>0</v>
      </c>
      <c r="L20" s="377">
        <f>SUM(L19/L18)</f>
        <v>484</v>
      </c>
      <c r="M20" s="377">
        <f>SUM(M19/M18)</f>
        <v>478.3333333333333</v>
      </c>
      <c r="N20" s="292"/>
      <c r="O20" s="289"/>
    </row>
    <row r="21" spans="1:15" ht="15">
      <c r="A21" s="810"/>
      <c r="B21" s="372" t="s">
        <v>9</v>
      </c>
      <c r="C21" s="319"/>
      <c r="D21" s="319"/>
      <c r="E21" s="319"/>
      <c r="F21" s="319"/>
      <c r="G21" s="319">
        <v>3</v>
      </c>
      <c r="H21" s="319"/>
      <c r="I21" s="319">
        <v>0</v>
      </c>
      <c r="J21" s="319">
        <v>0</v>
      </c>
      <c r="K21" s="319">
        <v>0</v>
      </c>
      <c r="L21" s="315">
        <v>4</v>
      </c>
      <c r="M21" s="315">
        <v>3</v>
      </c>
      <c r="N21" s="292"/>
      <c r="O21" s="289"/>
    </row>
    <row r="22" spans="1:15" ht="15" hidden="1">
      <c r="A22" s="745"/>
      <c r="B22" s="372" t="s">
        <v>3</v>
      </c>
      <c r="C22" s="319"/>
      <c r="D22" s="319"/>
      <c r="E22" s="319"/>
      <c r="F22" s="319"/>
      <c r="G22" s="319"/>
      <c r="H22" s="319"/>
      <c r="I22" s="319"/>
      <c r="J22" s="319"/>
      <c r="K22" s="307"/>
      <c r="L22" s="307"/>
      <c r="M22" s="307"/>
      <c r="N22" s="292"/>
      <c r="O22" s="289"/>
    </row>
    <row r="23" spans="1:15" ht="15" hidden="1">
      <c r="A23" s="746" t="s">
        <v>12</v>
      </c>
      <c r="B23" s="372" t="s">
        <v>5</v>
      </c>
      <c r="C23" s="319"/>
      <c r="D23" s="319"/>
      <c r="E23" s="319"/>
      <c r="F23" s="319"/>
      <c r="G23" s="319"/>
      <c r="H23" s="319"/>
      <c r="I23" s="319"/>
      <c r="J23" s="319"/>
      <c r="K23" s="307"/>
      <c r="L23" s="307"/>
      <c r="M23" s="307"/>
      <c r="N23" s="292"/>
      <c r="O23" s="289"/>
    </row>
    <row r="24" spans="1:15" ht="15" hidden="1">
      <c r="A24" s="746" t="s">
        <v>13</v>
      </c>
      <c r="B24" s="372" t="s">
        <v>67</v>
      </c>
      <c r="C24" s="319"/>
      <c r="D24" s="319"/>
      <c r="E24" s="319"/>
      <c r="F24" s="319"/>
      <c r="G24" s="319"/>
      <c r="H24" s="319"/>
      <c r="I24" s="319"/>
      <c r="J24" s="319"/>
      <c r="K24" s="307"/>
      <c r="L24" s="307"/>
      <c r="M24" s="307"/>
      <c r="N24" s="292"/>
      <c r="O24" s="289"/>
    </row>
    <row r="25" spans="1:15" ht="15" hidden="1">
      <c r="A25" s="745"/>
      <c r="B25" s="372" t="s">
        <v>63</v>
      </c>
      <c r="C25" s="319"/>
      <c r="D25" s="319"/>
      <c r="E25" s="319"/>
      <c r="F25" s="319"/>
      <c r="G25" s="319"/>
      <c r="H25" s="319"/>
      <c r="I25" s="319"/>
      <c r="J25" s="319"/>
      <c r="K25" s="307"/>
      <c r="L25" s="307"/>
      <c r="M25" s="307"/>
      <c r="N25" s="292"/>
      <c r="O25" s="289"/>
    </row>
    <row r="26" spans="1:15" ht="15" hidden="1">
      <c r="A26" s="745"/>
      <c r="B26" s="372" t="s">
        <v>9</v>
      </c>
      <c r="C26" s="319"/>
      <c r="D26" s="319"/>
      <c r="E26" s="319"/>
      <c r="F26" s="319"/>
      <c r="G26" s="319"/>
      <c r="H26" s="319"/>
      <c r="I26" s="319"/>
      <c r="J26" s="319"/>
      <c r="K26" s="315"/>
      <c r="L26" s="315"/>
      <c r="M26" s="315"/>
      <c r="N26" s="292"/>
      <c r="O26" s="289"/>
    </row>
    <row r="27" spans="1:15" ht="15" hidden="1">
      <c r="A27" s="745"/>
      <c r="B27" s="372" t="s">
        <v>3</v>
      </c>
      <c r="C27" s="319"/>
      <c r="D27" s="319"/>
      <c r="E27" s="319"/>
      <c r="F27" s="319"/>
      <c r="G27" s="319"/>
      <c r="H27" s="319"/>
      <c r="I27" s="319"/>
      <c r="J27" s="319"/>
      <c r="K27" s="307"/>
      <c r="L27" s="307"/>
      <c r="M27" s="307"/>
      <c r="N27" s="292"/>
      <c r="O27" s="289"/>
    </row>
    <row r="28" spans="1:15" ht="15" hidden="1">
      <c r="A28" s="746" t="s">
        <v>14</v>
      </c>
      <c r="B28" s="372" t="s">
        <v>5</v>
      </c>
      <c r="C28" s="319"/>
      <c r="D28" s="319"/>
      <c r="E28" s="319"/>
      <c r="F28" s="319"/>
      <c r="G28" s="319"/>
      <c r="H28" s="319"/>
      <c r="I28" s="319"/>
      <c r="J28" s="319"/>
      <c r="K28" s="307"/>
      <c r="L28" s="307"/>
      <c r="M28" s="307"/>
      <c r="N28" s="289"/>
      <c r="O28" s="289"/>
    </row>
    <row r="29" spans="1:15" ht="15" hidden="1">
      <c r="A29" s="746" t="s">
        <v>15</v>
      </c>
      <c r="B29" s="372" t="s">
        <v>67</v>
      </c>
      <c r="C29" s="319"/>
      <c r="D29" s="319"/>
      <c r="E29" s="319"/>
      <c r="F29" s="319"/>
      <c r="G29" s="319"/>
      <c r="H29" s="319"/>
      <c r="I29" s="319"/>
      <c r="J29" s="319"/>
      <c r="K29" s="307"/>
      <c r="L29" s="307"/>
      <c r="M29" s="307"/>
      <c r="N29" s="289"/>
      <c r="O29" s="289"/>
    </row>
    <row r="30" spans="1:15" ht="15" hidden="1">
      <c r="A30" s="745"/>
      <c r="B30" s="372" t="s">
        <v>63</v>
      </c>
      <c r="C30" s="319"/>
      <c r="D30" s="319"/>
      <c r="E30" s="319"/>
      <c r="F30" s="319"/>
      <c r="G30" s="319"/>
      <c r="H30" s="319"/>
      <c r="I30" s="319"/>
      <c r="J30" s="319"/>
      <c r="K30" s="307"/>
      <c r="L30" s="307"/>
      <c r="M30" s="307"/>
      <c r="N30" s="289"/>
      <c r="O30" s="289"/>
    </row>
    <row r="31" spans="1:15" ht="15" hidden="1">
      <c r="A31" s="745"/>
      <c r="B31" s="372" t="s">
        <v>9</v>
      </c>
      <c r="C31" s="319"/>
      <c r="D31" s="319"/>
      <c r="E31" s="319"/>
      <c r="F31" s="319"/>
      <c r="G31" s="319"/>
      <c r="H31" s="319"/>
      <c r="I31" s="319"/>
      <c r="J31" s="319"/>
      <c r="K31" s="315"/>
      <c r="L31" s="315"/>
      <c r="M31" s="315"/>
      <c r="N31" s="289"/>
      <c r="O31" s="289"/>
    </row>
    <row r="32" spans="1:15" ht="15" hidden="1">
      <c r="A32" s="745"/>
      <c r="B32" s="372" t="s">
        <v>3</v>
      </c>
      <c r="C32" s="319"/>
      <c r="D32" s="319"/>
      <c r="E32" s="319"/>
      <c r="F32" s="319"/>
      <c r="G32" s="319"/>
      <c r="H32" s="319"/>
      <c r="I32" s="319"/>
      <c r="J32" s="319"/>
      <c r="K32" s="307"/>
      <c r="L32" s="307"/>
      <c r="M32" s="307"/>
      <c r="N32" s="289"/>
      <c r="O32" s="289"/>
    </row>
    <row r="33" spans="1:15" ht="15" hidden="1">
      <c r="A33" s="746" t="s">
        <v>16</v>
      </c>
      <c r="B33" s="372" t="s">
        <v>5</v>
      </c>
      <c r="C33" s="319"/>
      <c r="D33" s="319"/>
      <c r="E33" s="319"/>
      <c r="F33" s="319"/>
      <c r="G33" s="319"/>
      <c r="H33" s="319"/>
      <c r="I33" s="319"/>
      <c r="J33" s="319"/>
      <c r="K33" s="307"/>
      <c r="L33" s="307"/>
      <c r="M33" s="307"/>
      <c r="N33" s="289"/>
      <c r="O33" s="289"/>
    </row>
    <row r="34" spans="1:15" ht="15" hidden="1">
      <c r="A34" s="746" t="s">
        <v>17</v>
      </c>
      <c r="B34" s="372" t="s">
        <v>67</v>
      </c>
      <c r="C34" s="319"/>
      <c r="D34" s="319"/>
      <c r="E34" s="319"/>
      <c r="F34" s="319"/>
      <c r="G34" s="319"/>
      <c r="H34" s="319"/>
      <c r="I34" s="319"/>
      <c r="J34" s="319"/>
      <c r="K34" s="307"/>
      <c r="L34" s="307"/>
      <c r="M34" s="307"/>
      <c r="N34" s="289"/>
      <c r="O34" s="289"/>
    </row>
    <row r="35" spans="1:15" ht="15" hidden="1">
      <c r="A35" s="745"/>
      <c r="B35" s="372" t="s">
        <v>63</v>
      </c>
      <c r="C35" s="319"/>
      <c r="D35" s="319"/>
      <c r="E35" s="319"/>
      <c r="F35" s="319"/>
      <c r="G35" s="319"/>
      <c r="H35" s="319"/>
      <c r="I35" s="319"/>
      <c r="J35" s="319"/>
      <c r="K35" s="307"/>
      <c r="L35" s="307"/>
      <c r="M35" s="307"/>
      <c r="N35" s="289"/>
      <c r="O35" s="289"/>
    </row>
    <row r="36" spans="1:15" ht="15" hidden="1">
      <c r="A36" s="745"/>
      <c r="B36" s="372" t="s">
        <v>9</v>
      </c>
      <c r="C36" s="319"/>
      <c r="D36" s="319"/>
      <c r="E36" s="319"/>
      <c r="F36" s="319"/>
      <c r="G36" s="319"/>
      <c r="H36" s="319"/>
      <c r="I36" s="319"/>
      <c r="J36" s="319"/>
      <c r="K36" s="315"/>
      <c r="L36" s="315"/>
      <c r="M36" s="315"/>
      <c r="N36" s="289"/>
      <c r="O36" s="289"/>
    </row>
    <row r="37" spans="1:15" ht="15" hidden="1">
      <c r="A37" s="745"/>
      <c r="B37" s="372" t="s">
        <v>3</v>
      </c>
      <c r="C37" s="319"/>
      <c r="D37" s="319"/>
      <c r="E37" s="319"/>
      <c r="F37" s="319"/>
      <c r="G37" s="319"/>
      <c r="H37" s="319"/>
      <c r="I37" s="319"/>
      <c r="J37" s="319"/>
      <c r="K37" s="323"/>
      <c r="L37" s="323"/>
      <c r="M37" s="323"/>
      <c r="N37" s="289"/>
      <c r="O37" s="289"/>
    </row>
    <row r="38" spans="1:15" ht="15" hidden="1">
      <c r="A38" s="746" t="s">
        <v>153</v>
      </c>
      <c r="B38" s="372" t="s">
        <v>5</v>
      </c>
      <c r="C38" s="319"/>
      <c r="D38" s="319"/>
      <c r="E38" s="319"/>
      <c r="F38" s="319"/>
      <c r="G38" s="319"/>
      <c r="H38" s="319"/>
      <c r="I38" s="319"/>
      <c r="J38" s="319"/>
      <c r="K38" s="323"/>
      <c r="L38" s="323"/>
      <c r="M38" s="323"/>
      <c r="N38" s="289"/>
      <c r="O38" s="289"/>
    </row>
    <row r="39" spans="1:15" ht="15" hidden="1">
      <c r="A39" s="746"/>
      <c r="B39" s="372" t="s">
        <v>67</v>
      </c>
      <c r="C39" s="319"/>
      <c r="D39" s="319"/>
      <c r="E39" s="319"/>
      <c r="F39" s="319"/>
      <c r="G39" s="319"/>
      <c r="H39" s="319"/>
      <c r="I39" s="319"/>
      <c r="J39" s="319"/>
      <c r="K39" s="323"/>
      <c r="L39" s="323"/>
      <c r="M39" s="323"/>
      <c r="N39" s="289"/>
      <c r="O39" s="289"/>
    </row>
    <row r="40" spans="1:15" ht="15" hidden="1">
      <c r="A40" s="745"/>
      <c r="B40" s="372" t="s">
        <v>63</v>
      </c>
      <c r="C40" s="319"/>
      <c r="D40" s="319"/>
      <c r="E40" s="319"/>
      <c r="F40" s="319"/>
      <c r="G40" s="319"/>
      <c r="H40" s="319"/>
      <c r="I40" s="319"/>
      <c r="J40" s="319"/>
      <c r="K40" s="323"/>
      <c r="L40" s="323"/>
      <c r="M40" s="323"/>
      <c r="N40" s="289"/>
      <c r="O40" s="289"/>
    </row>
    <row r="41" spans="1:15" ht="15" hidden="1">
      <c r="A41" s="745"/>
      <c r="B41" s="372" t="s">
        <v>9</v>
      </c>
      <c r="C41" s="319"/>
      <c r="D41" s="319"/>
      <c r="E41" s="319"/>
      <c r="F41" s="319"/>
      <c r="G41" s="319"/>
      <c r="H41" s="319"/>
      <c r="I41" s="319"/>
      <c r="J41" s="319"/>
      <c r="K41" s="331"/>
      <c r="L41" s="331"/>
      <c r="M41" s="331"/>
      <c r="N41" s="289"/>
      <c r="O41" s="289"/>
    </row>
    <row r="42" spans="1:15" ht="15" hidden="1">
      <c r="A42" s="745"/>
      <c r="B42" s="372" t="s">
        <v>3</v>
      </c>
      <c r="C42" s="307"/>
      <c r="D42" s="307"/>
      <c r="E42" s="307"/>
      <c r="F42" s="307"/>
      <c r="G42" s="307">
        <v>20</v>
      </c>
      <c r="H42" s="307"/>
      <c r="I42" s="307"/>
      <c r="J42" s="307"/>
      <c r="K42" s="307"/>
      <c r="L42" s="319">
        <v>0</v>
      </c>
      <c r="M42" s="319">
        <v>0</v>
      </c>
      <c r="N42" s="289"/>
      <c r="O42" s="289"/>
    </row>
    <row r="43" spans="1:15" ht="15" hidden="1">
      <c r="A43" s="747" t="s">
        <v>20</v>
      </c>
      <c r="B43" s="372" t="s">
        <v>5</v>
      </c>
      <c r="C43" s="307"/>
      <c r="D43" s="307"/>
      <c r="E43" s="373"/>
      <c r="F43" s="307"/>
      <c r="G43" s="307"/>
      <c r="H43" s="307"/>
      <c r="I43" s="307"/>
      <c r="J43" s="307"/>
      <c r="K43" s="307"/>
      <c r="L43" s="319">
        <v>0</v>
      </c>
      <c r="M43" s="319">
        <v>0</v>
      </c>
      <c r="N43" s="289"/>
      <c r="O43" s="289"/>
    </row>
    <row r="44" spans="1:15" ht="15" hidden="1">
      <c r="A44" s="746" t="s">
        <v>174</v>
      </c>
      <c r="B44" s="372" t="s">
        <v>67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19">
        <v>0</v>
      </c>
      <c r="M44" s="319">
        <v>0</v>
      </c>
      <c r="N44" s="289"/>
      <c r="O44" s="289"/>
    </row>
    <row r="45" spans="1:15" ht="15" hidden="1">
      <c r="A45" s="748"/>
      <c r="B45" s="372" t="s">
        <v>63</v>
      </c>
      <c r="C45" s="375"/>
      <c r="D45" s="375"/>
      <c r="E45" s="375"/>
      <c r="F45" s="375"/>
      <c r="G45" s="377"/>
      <c r="H45" s="377"/>
      <c r="I45" s="377"/>
      <c r="J45" s="377"/>
      <c r="K45" s="307"/>
      <c r="L45" s="643">
        <v>0</v>
      </c>
      <c r="M45" s="643">
        <v>0</v>
      </c>
      <c r="N45" s="289"/>
      <c r="O45" s="289"/>
    </row>
    <row r="46" spans="1:15" ht="15" hidden="1">
      <c r="A46" s="745"/>
      <c r="B46" s="372" t="s">
        <v>9</v>
      </c>
      <c r="C46" s="319"/>
      <c r="D46" s="319"/>
      <c r="E46" s="319"/>
      <c r="F46" s="319"/>
      <c r="G46" s="319">
        <v>1</v>
      </c>
      <c r="H46" s="319"/>
      <c r="I46" s="319"/>
      <c r="J46" s="319"/>
      <c r="K46" s="315"/>
      <c r="L46" s="319">
        <v>0</v>
      </c>
      <c r="M46" s="319">
        <v>0</v>
      </c>
      <c r="N46" s="289"/>
      <c r="O46" s="289"/>
    </row>
    <row r="47" spans="1:15" ht="15" hidden="1">
      <c r="A47" s="745"/>
      <c r="B47" s="372" t="s">
        <v>3</v>
      </c>
      <c r="C47" s="307"/>
      <c r="D47" s="307"/>
      <c r="E47" s="307"/>
      <c r="F47" s="307"/>
      <c r="G47" s="307">
        <v>20</v>
      </c>
      <c r="H47" s="307"/>
      <c r="I47" s="307"/>
      <c r="J47" s="307"/>
      <c r="K47" s="307"/>
      <c r="L47" s="319">
        <v>0</v>
      </c>
      <c r="M47" s="319">
        <v>0</v>
      </c>
      <c r="N47" s="289"/>
      <c r="O47" s="289"/>
    </row>
    <row r="48" spans="1:15" ht="15" hidden="1">
      <c r="A48" s="747" t="s">
        <v>22</v>
      </c>
      <c r="B48" s="372" t="s">
        <v>5</v>
      </c>
      <c r="C48" s="307"/>
      <c r="D48" s="307"/>
      <c r="E48" s="373"/>
      <c r="F48" s="307"/>
      <c r="G48" s="307"/>
      <c r="H48" s="307"/>
      <c r="I48" s="307"/>
      <c r="J48" s="307"/>
      <c r="K48" s="307"/>
      <c r="L48" s="319">
        <v>0</v>
      </c>
      <c r="M48" s="319">
        <v>0</v>
      </c>
      <c r="N48" s="289"/>
      <c r="O48" s="289"/>
    </row>
    <row r="49" spans="1:15" ht="15" hidden="1">
      <c r="A49" s="746" t="s">
        <v>23</v>
      </c>
      <c r="B49" s="372" t="s">
        <v>67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19">
        <v>0</v>
      </c>
      <c r="M49" s="319">
        <v>0</v>
      </c>
      <c r="N49" s="289"/>
      <c r="O49" s="289"/>
    </row>
    <row r="50" spans="1:15" ht="15" hidden="1">
      <c r="A50" s="748"/>
      <c r="B50" s="372" t="s">
        <v>63</v>
      </c>
      <c r="C50" s="375"/>
      <c r="D50" s="375"/>
      <c r="E50" s="375"/>
      <c r="F50" s="375"/>
      <c r="G50" s="377"/>
      <c r="H50" s="377"/>
      <c r="I50" s="377"/>
      <c r="J50" s="377"/>
      <c r="K50" s="307"/>
      <c r="L50" s="643">
        <v>0</v>
      </c>
      <c r="M50" s="643">
        <v>0</v>
      </c>
      <c r="N50" s="289"/>
      <c r="O50" s="289"/>
    </row>
    <row r="51" spans="1:15" ht="15" hidden="1">
      <c r="A51" s="745"/>
      <c r="B51" s="372" t="s">
        <v>9</v>
      </c>
      <c r="C51" s="319"/>
      <c r="D51" s="319"/>
      <c r="E51" s="319"/>
      <c r="F51" s="319"/>
      <c r="G51" s="319">
        <v>1</v>
      </c>
      <c r="H51" s="319"/>
      <c r="I51" s="319"/>
      <c r="J51" s="319"/>
      <c r="K51" s="315"/>
      <c r="L51" s="319">
        <v>0</v>
      </c>
      <c r="M51" s="319">
        <v>0</v>
      </c>
      <c r="N51" s="289"/>
      <c r="O51" s="289"/>
    </row>
    <row r="52" spans="1:15" ht="15">
      <c r="A52" s="808" t="s">
        <v>164</v>
      </c>
      <c r="B52" s="372" t="s">
        <v>3</v>
      </c>
      <c r="C52" s="307"/>
      <c r="D52" s="307"/>
      <c r="E52" s="307"/>
      <c r="F52" s="307"/>
      <c r="G52" s="307">
        <v>200</v>
      </c>
      <c r="H52" s="307">
        <v>580</v>
      </c>
      <c r="I52" s="307">
        <v>580</v>
      </c>
      <c r="J52" s="307">
        <v>512</v>
      </c>
      <c r="K52" s="307">
        <v>649</v>
      </c>
      <c r="L52" s="307">
        <v>650</v>
      </c>
      <c r="M52" s="307">
        <v>557</v>
      </c>
      <c r="N52" s="289"/>
      <c r="O52" s="289"/>
    </row>
    <row r="53" spans="1:15" ht="15">
      <c r="A53" s="809"/>
      <c r="B53" s="372" t="s">
        <v>5</v>
      </c>
      <c r="C53" s="307"/>
      <c r="D53" s="307"/>
      <c r="E53" s="373"/>
      <c r="F53" s="307"/>
      <c r="G53" s="307">
        <v>150</v>
      </c>
      <c r="H53" s="307">
        <v>150</v>
      </c>
      <c r="I53" s="307">
        <v>340</v>
      </c>
      <c r="J53" s="307">
        <v>512</v>
      </c>
      <c r="K53" s="307">
        <v>535</v>
      </c>
      <c r="L53" s="307">
        <v>610</v>
      </c>
      <c r="M53" s="307">
        <v>557</v>
      </c>
      <c r="N53" s="289"/>
      <c r="O53" s="289"/>
    </row>
    <row r="54" spans="1:15" ht="15">
      <c r="A54" s="809"/>
      <c r="B54" s="372" t="s">
        <v>67</v>
      </c>
      <c r="C54" s="307"/>
      <c r="D54" s="307"/>
      <c r="E54" s="307"/>
      <c r="F54" s="307"/>
      <c r="G54" s="307">
        <v>26400</v>
      </c>
      <c r="H54" s="307">
        <v>23100</v>
      </c>
      <c r="I54" s="307">
        <v>20</v>
      </c>
      <c r="J54" s="307">
        <v>92860</v>
      </c>
      <c r="K54" s="307">
        <v>87441</v>
      </c>
      <c r="L54" s="307">
        <v>107331</v>
      </c>
      <c r="M54" s="307">
        <v>219538</v>
      </c>
      <c r="N54" s="289"/>
      <c r="O54" s="289"/>
    </row>
    <row r="55" spans="1:15" ht="15">
      <c r="A55" s="809"/>
      <c r="B55" s="372" t="s">
        <v>63</v>
      </c>
      <c r="C55" s="375"/>
      <c r="D55" s="375"/>
      <c r="E55" s="375"/>
      <c r="F55" s="375"/>
      <c r="G55" s="377">
        <f aca="true" t="shared" si="8" ref="G55:L55">SUM(G54/G53)</f>
        <v>176</v>
      </c>
      <c r="H55" s="377">
        <f t="shared" si="8"/>
        <v>154</v>
      </c>
      <c r="I55" s="377">
        <f t="shared" si="8"/>
        <v>0.058823529411764705</v>
      </c>
      <c r="J55" s="377">
        <f t="shared" si="8"/>
        <v>181.3671875</v>
      </c>
      <c r="K55" s="377">
        <f t="shared" si="8"/>
        <v>163.4411214953271</v>
      </c>
      <c r="L55" s="377">
        <f t="shared" si="8"/>
        <v>175.95245901639345</v>
      </c>
      <c r="M55" s="377">
        <f>SUM(M54/M53)</f>
        <v>394.1436265709156</v>
      </c>
      <c r="N55" s="289"/>
      <c r="O55" s="289"/>
    </row>
    <row r="56" spans="1:15" ht="15">
      <c r="A56" s="810"/>
      <c r="B56" s="372" t="s">
        <v>9</v>
      </c>
      <c r="C56" s="319"/>
      <c r="D56" s="319"/>
      <c r="E56" s="319"/>
      <c r="F56" s="319"/>
      <c r="G56" s="319">
        <v>4</v>
      </c>
      <c r="H56" s="319">
        <v>9</v>
      </c>
      <c r="I56" s="319">
        <v>9</v>
      </c>
      <c r="J56" s="319">
        <v>8</v>
      </c>
      <c r="K56" s="315">
        <v>8</v>
      </c>
      <c r="L56" s="315">
        <v>5</v>
      </c>
      <c r="M56" s="315">
        <v>5</v>
      </c>
      <c r="N56" s="289"/>
      <c r="O56" s="289"/>
    </row>
    <row r="57" spans="1:15" ht="15.75" customHeight="1">
      <c r="A57" s="808" t="s">
        <v>152</v>
      </c>
      <c r="B57" s="372" t="s">
        <v>3</v>
      </c>
      <c r="C57" s="307"/>
      <c r="D57" s="307"/>
      <c r="E57" s="307"/>
      <c r="F57" s="307"/>
      <c r="G57" s="307">
        <v>400</v>
      </c>
      <c r="H57" s="307">
        <v>1200</v>
      </c>
      <c r="I57" s="307">
        <v>1300</v>
      </c>
      <c r="J57" s="319">
        <v>0</v>
      </c>
      <c r="K57" s="307">
        <v>870</v>
      </c>
      <c r="L57" s="307">
        <v>1300</v>
      </c>
      <c r="M57" s="319">
        <v>0</v>
      </c>
      <c r="N57" s="289"/>
      <c r="O57" s="289"/>
    </row>
    <row r="58" spans="1:15" ht="15" customHeight="1">
      <c r="A58" s="809"/>
      <c r="B58" s="372" t="s">
        <v>5</v>
      </c>
      <c r="C58" s="307"/>
      <c r="D58" s="307"/>
      <c r="E58" s="373"/>
      <c r="F58" s="307"/>
      <c r="G58" s="307">
        <v>80</v>
      </c>
      <c r="H58" s="307">
        <v>162</v>
      </c>
      <c r="I58" s="307">
        <v>200</v>
      </c>
      <c r="J58" s="319">
        <v>0</v>
      </c>
      <c r="K58" s="319">
        <v>0</v>
      </c>
      <c r="L58" s="307">
        <v>0</v>
      </c>
      <c r="M58" s="319">
        <v>0</v>
      </c>
      <c r="N58" s="289"/>
      <c r="O58" s="289"/>
    </row>
    <row r="59" spans="1:15" ht="15" customHeight="1">
      <c r="A59" s="809"/>
      <c r="B59" s="372" t="s">
        <v>67</v>
      </c>
      <c r="C59" s="307"/>
      <c r="D59" s="307"/>
      <c r="E59" s="307"/>
      <c r="F59" s="307"/>
      <c r="G59" s="307">
        <v>10560</v>
      </c>
      <c r="H59" s="307">
        <v>21384</v>
      </c>
      <c r="I59" s="307">
        <v>21384</v>
      </c>
      <c r="J59" s="319">
        <v>0</v>
      </c>
      <c r="K59" s="319">
        <v>0</v>
      </c>
      <c r="L59" s="307">
        <v>0</v>
      </c>
      <c r="M59" s="319">
        <v>0</v>
      </c>
      <c r="N59" s="289"/>
      <c r="O59" s="289"/>
    </row>
    <row r="60" spans="1:15" ht="13.5" customHeight="1">
      <c r="A60" s="809"/>
      <c r="B60" s="372" t="s">
        <v>63</v>
      </c>
      <c r="C60" s="375"/>
      <c r="D60" s="375"/>
      <c r="E60" s="375"/>
      <c r="F60" s="375"/>
      <c r="G60" s="377">
        <f>SUM(G59/G58)</f>
        <v>132</v>
      </c>
      <c r="H60" s="377">
        <f>SUM(H59/H58)</f>
        <v>132</v>
      </c>
      <c r="I60" s="377">
        <f>SUM(I59/I58)</f>
        <v>106.92</v>
      </c>
      <c r="J60" s="319">
        <v>0</v>
      </c>
      <c r="K60" s="319">
        <v>0</v>
      </c>
      <c r="L60" s="377">
        <v>0</v>
      </c>
      <c r="M60" s="319">
        <v>0</v>
      </c>
      <c r="N60" s="289"/>
      <c r="O60" s="289"/>
    </row>
    <row r="61" spans="1:15" ht="14.25" customHeight="1">
      <c r="A61" s="810"/>
      <c r="B61" s="372" t="s">
        <v>9</v>
      </c>
      <c r="C61" s="319"/>
      <c r="D61" s="319"/>
      <c r="E61" s="319"/>
      <c r="F61" s="319"/>
      <c r="G61" s="319">
        <v>40</v>
      </c>
      <c r="H61" s="319">
        <v>150</v>
      </c>
      <c r="I61" s="319">
        <v>150</v>
      </c>
      <c r="J61" s="319">
        <v>0</v>
      </c>
      <c r="K61" s="315">
        <v>35</v>
      </c>
      <c r="L61" s="315">
        <v>35</v>
      </c>
      <c r="M61" s="319">
        <v>0</v>
      </c>
      <c r="N61" s="289"/>
      <c r="O61" s="289"/>
    </row>
    <row r="62" spans="1:15" ht="15">
      <c r="A62" s="808" t="s">
        <v>208</v>
      </c>
      <c r="B62" s="372" t="s">
        <v>3</v>
      </c>
      <c r="C62" s="377"/>
      <c r="D62" s="377"/>
      <c r="E62" s="373"/>
      <c r="F62" s="373"/>
      <c r="G62" s="378">
        <v>80</v>
      </c>
      <c r="H62" s="378">
        <v>162</v>
      </c>
      <c r="I62" s="378">
        <v>200</v>
      </c>
      <c r="J62" s="319">
        <v>0</v>
      </c>
      <c r="K62" s="319">
        <v>0</v>
      </c>
      <c r="L62" s="373">
        <v>0</v>
      </c>
      <c r="M62" s="319">
        <v>0</v>
      </c>
      <c r="N62" s="289"/>
      <c r="O62" s="289"/>
    </row>
    <row r="63" spans="1:15" ht="15">
      <c r="A63" s="809"/>
      <c r="B63" s="372" t="s">
        <v>5</v>
      </c>
      <c r="C63" s="307"/>
      <c r="D63" s="307"/>
      <c r="E63" s="373"/>
      <c r="F63" s="307"/>
      <c r="G63" s="307">
        <v>80</v>
      </c>
      <c r="H63" s="307">
        <v>162</v>
      </c>
      <c r="I63" s="307">
        <v>200</v>
      </c>
      <c r="J63" s="319">
        <v>0</v>
      </c>
      <c r="K63" s="319">
        <v>0</v>
      </c>
      <c r="L63" s="373">
        <v>0</v>
      </c>
      <c r="M63" s="373">
        <v>0</v>
      </c>
      <c r="N63" s="289"/>
      <c r="O63" s="289"/>
    </row>
    <row r="64" spans="1:15" ht="15">
      <c r="A64" s="809"/>
      <c r="B64" s="372" t="s">
        <v>67</v>
      </c>
      <c r="C64" s="307"/>
      <c r="D64" s="307"/>
      <c r="E64" s="307"/>
      <c r="F64" s="307"/>
      <c r="G64" s="307">
        <v>10560</v>
      </c>
      <c r="H64" s="307">
        <v>21384</v>
      </c>
      <c r="I64" s="307">
        <v>21384</v>
      </c>
      <c r="J64" s="319">
        <v>0</v>
      </c>
      <c r="K64" s="319">
        <v>0</v>
      </c>
      <c r="L64" s="373">
        <v>0</v>
      </c>
      <c r="M64" s="373">
        <v>0</v>
      </c>
      <c r="N64" s="289"/>
      <c r="O64" s="289"/>
    </row>
    <row r="65" spans="1:15" ht="15">
      <c r="A65" s="809"/>
      <c r="B65" s="372" t="s">
        <v>63</v>
      </c>
      <c r="C65" s="375"/>
      <c r="D65" s="375"/>
      <c r="E65" s="375"/>
      <c r="F65" s="375"/>
      <c r="G65" s="377">
        <f>SUM(G64/G63)</f>
        <v>132</v>
      </c>
      <c r="H65" s="377">
        <f>SUM(H64/H63)</f>
        <v>132</v>
      </c>
      <c r="I65" s="377">
        <f>SUM(I64/I63)</f>
        <v>106.92</v>
      </c>
      <c r="J65" s="319">
        <v>0</v>
      </c>
      <c r="K65" s="319">
        <v>0</v>
      </c>
      <c r="L65" s="373">
        <v>0</v>
      </c>
      <c r="M65" s="373">
        <v>0</v>
      </c>
      <c r="N65" s="289"/>
      <c r="O65" s="289"/>
    </row>
    <row r="66" spans="1:15" ht="15">
      <c r="A66" s="810"/>
      <c r="B66" s="372" t="s">
        <v>9</v>
      </c>
      <c r="C66" s="319"/>
      <c r="D66" s="319"/>
      <c r="E66" s="319"/>
      <c r="F66" s="319"/>
      <c r="G66" s="319">
        <v>40</v>
      </c>
      <c r="H66" s="319">
        <v>150</v>
      </c>
      <c r="I66" s="319">
        <v>150</v>
      </c>
      <c r="J66" s="319">
        <v>0</v>
      </c>
      <c r="K66" s="319">
        <v>0</v>
      </c>
      <c r="L66" s="373">
        <v>0</v>
      </c>
      <c r="M66" s="373">
        <v>0</v>
      </c>
      <c r="N66" s="289"/>
      <c r="O66" s="289"/>
    </row>
    <row r="67" spans="1:15" ht="15.75">
      <c r="A67" s="750" t="s">
        <v>280</v>
      </c>
      <c r="B67" s="750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</row>
    <row r="68" spans="1:15" ht="15">
      <c r="A68" s="908"/>
      <c r="B68" s="908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</row>
    <row r="69" spans="1:15" ht="15">
      <c r="A69" s="197"/>
      <c r="B69" s="197"/>
      <c r="N69" s="289"/>
      <c r="O69" s="289"/>
    </row>
    <row r="70" spans="1:2" ht="15">
      <c r="A70" s="197"/>
      <c r="B70" s="197"/>
    </row>
  </sheetData>
  <sheetProtection/>
  <mergeCells count="12">
    <mergeCell ref="A7:A11"/>
    <mergeCell ref="A12:A16"/>
    <mergeCell ref="A17:A21"/>
    <mergeCell ref="A52:A56"/>
    <mergeCell ref="A57:A61"/>
    <mergeCell ref="A62:A66"/>
    <mergeCell ref="A68:B68"/>
    <mergeCell ref="A1:B1"/>
    <mergeCell ref="A2:K2"/>
    <mergeCell ref="A3:M3"/>
    <mergeCell ref="A4:M4"/>
    <mergeCell ref="A5:M5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62" r:id="rId2"/>
  <colBreaks count="1" manualBreakCount="1">
    <brk id="11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N72"/>
  <sheetViews>
    <sheetView zoomScale="84" zoomScaleNormal="84" zoomScalePageLayoutView="0" workbookViewId="0" topLeftCell="A1">
      <selection activeCell="S9" sqref="S9"/>
    </sheetView>
  </sheetViews>
  <sheetFormatPr defaultColWidth="11.421875" defaultRowHeight="12.75"/>
  <cols>
    <col min="1" max="1" width="22.57421875" style="166" customWidth="1"/>
    <col min="2" max="2" width="19.421875" style="166" customWidth="1"/>
    <col min="3" max="3" width="12.7109375" style="166" hidden="1" customWidth="1"/>
    <col min="4" max="4" width="12.8515625" style="166" hidden="1" customWidth="1"/>
    <col min="5" max="8" width="14.421875" style="166" hidden="1" customWidth="1"/>
    <col min="9" max="9" width="14.7109375" style="166" customWidth="1"/>
    <col min="10" max="10" width="15.28125" style="166" customWidth="1"/>
    <col min="11" max="11" width="15.8515625" style="166" bestFit="1" customWidth="1"/>
    <col min="12" max="12" width="15.28125" style="166" customWidth="1"/>
    <col min="13" max="13" width="15.57421875" style="166" customWidth="1"/>
    <col min="14" max="16384" width="11.421875" style="166" customWidth="1"/>
  </cols>
  <sheetData>
    <row r="1" spans="1:14" ht="15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35.25" customHeight="1">
      <c r="A2" s="811"/>
      <c r="B2" s="811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ht="15.75">
      <c r="A3" s="807"/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289"/>
      <c r="M3" s="289"/>
      <c r="N3" s="289"/>
    </row>
    <row r="4" spans="1:14" ht="15.75">
      <c r="A4" s="807" t="s">
        <v>167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289"/>
    </row>
    <row r="5" spans="1:14" ht="15.75">
      <c r="A5" s="807" t="s">
        <v>156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289"/>
    </row>
    <row r="6" spans="1:14" ht="15.75">
      <c r="A6" s="807" t="s">
        <v>288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289"/>
    </row>
    <row r="7" spans="1:14" ht="15.75">
      <c r="A7" s="364" t="s">
        <v>50</v>
      </c>
      <c r="B7" s="364" t="s">
        <v>111</v>
      </c>
      <c r="C7" s="365" t="s">
        <v>135</v>
      </c>
      <c r="D7" s="365" t="s">
        <v>151</v>
      </c>
      <c r="E7" s="365" t="s">
        <v>147</v>
      </c>
      <c r="F7" s="365" t="s">
        <v>157</v>
      </c>
      <c r="G7" s="365" t="s">
        <v>162</v>
      </c>
      <c r="H7" s="365" t="s">
        <v>169</v>
      </c>
      <c r="I7" s="365" t="s">
        <v>305</v>
      </c>
      <c r="J7" s="365" t="s">
        <v>306</v>
      </c>
      <c r="K7" s="294" t="s">
        <v>307</v>
      </c>
      <c r="L7" s="294" t="s">
        <v>298</v>
      </c>
      <c r="M7" s="294" t="s">
        <v>299</v>
      </c>
      <c r="N7" s="289"/>
    </row>
    <row r="8" spans="1:14" ht="15.75">
      <c r="A8" s="914" t="s">
        <v>27</v>
      </c>
      <c r="B8" s="366" t="s">
        <v>3</v>
      </c>
      <c r="C8" s="367">
        <f>SUM(C13+C18+C23+C28+C33+C38+C43+C48+C53+C58)</f>
        <v>19681</v>
      </c>
      <c r="D8" s="367">
        <f aca="true" t="shared" si="0" ref="D8:I8">SUM(D13+D18+D23+D28+D33+D38+D43+D48+D53+D58)</f>
        <v>20557</v>
      </c>
      <c r="E8" s="367">
        <f t="shared" si="0"/>
        <v>22700</v>
      </c>
      <c r="F8" s="367">
        <f t="shared" si="0"/>
        <v>26920</v>
      </c>
      <c r="G8" s="367">
        <f t="shared" si="0"/>
        <v>28320</v>
      </c>
      <c r="H8" s="367">
        <f t="shared" si="0"/>
        <v>30391</v>
      </c>
      <c r="I8" s="367">
        <f t="shared" si="0"/>
        <v>28869</v>
      </c>
      <c r="J8" s="367">
        <f>SUM(J13+J18+J23+J28+J33+J38+J43+J48+J53+J58)</f>
        <v>28504</v>
      </c>
      <c r="K8" s="367">
        <f>SUM(K13+K18+K23+K28+K33+K38+K43+K48+K53+K58)</f>
        <v>29323</v>
      </c>
      <c r="L8" s="367">
        <f>SUM(L13+L18+L23+L28+L33+L38+L43+L48+L53+L58)</f>
        <v>29494</v>
      </c>
      <c r="M8" s="367">
        <f>SUM(M13+M18+M23+M28+M33+M38+M43+M48+M53+M58)</f>
        <v>30243</v>
      </c>
      <c r="N8" s="289"/>
    </row>
    <row r="9" spans="1:14" ht="15.75">
      <c r="A9" s="915"/>
      <c r="B9" s="368" t="s">
        <v>5</v>
      </c>
      <c r="C9" s="751">
        <f>SUM(C14+C19+C24+C29+C34+C39+C44+C54+C49+C59)</f>
        <v>18653</v>
      </c>
      <c r="D9" s="751">
        <f aca="true" t="shared" si="1" ref="D9:I9">SUM(D14+D19+D24+D29+D34+D39+D44+D54+D49+D59)</f>
        <v>19888</v>
      </c>
      <c r="E9" s="751">
        <f t="shared" si="1"/>
        <v>22206</v>
      </c>
      <c r="F9" s="751">
        <f t="shared" si="1"/>
        <v>26146</v>
      </c>
      <c r="G9" s="751">
        <f t="shared" si="1"/>
        <v>26574</v>
      </c>
      <c r="H9" s="751">
        <f t="shared" si="1"/>
        <v>29020</v>
      </c>
      <c r="I9" s="751">
        <f t="shared" si="1"/>
        <v>28281</v>
      </c>
      <c r="J9" s="751">
        <f aca="true" t="shared" si="2" ref="J9:L10">SUM(J14+J19+J24+J29+J34+J39+J44+J54+J49+J59)</f>
        <v>28289</v>
      </c>
      <c r="K9" s="751">
        <f t="shared" si="2"/>
        <v>29213</v>
      </c>
      <c r="L9" s="751">
        <f t="shared" si="2"/>
        <v>29090</v>
      </c>
      <c r="M9" s="751">
        <f>SUM(M14+M19+M24+M29+M34+M39+M44+M54+M49+M59)</f>
        <v>29427</v>
      </c>
      <c r="N9" s="289"/>
    </row>
    <row r="10" spans="1:14" ht="15.75">
      <c r="A10" s="915"/>
      <c r="B10" s="369" t="s">
        <v>67</v>
      </c>
      <c r="C10" s="751">
        <f>SUM(C15+C20+C25+C30+C35+C40+C45+C55+C50+C60)</f>
        <v>1485524</v>
      </c>
      <c r="D10" s="751">
        <f aca="true" t="shared" si="3" ref="D10:I10">SUM(D15+D20+D25+D30+D35+D40+D45+D55+D50+D60)</f>
        <v>1502868</v>
      </c>
      <c r="E10" s="751">
        <f t="shared" si="3"/>
        <v>1695314</v>
      </c>
      <c r="F10" s="751">
        <f t="shared" si="3"/>
        <v>1911430</v>
      </c>
      <c r="G10" s="751">
        <f t="shared" si="3"/>
        <v>45677390</v>
      </c>
      <c r="H10" s="751">
        <f t="shared" si="3"/>
        <v>47811720</v>
      </c>
      <c r="I10" s="751">
        <f t="shared" si="3"/>
        <v>44921778</v>
      </c>
      <c r="J10" s="751">
        <f t="shared" si="2"/>
        <v>44980550</v>
      </c>
      <c r="K10" s="751">
        <f t="shared" si="2"/>
        <v>46912262</v>
      </c>
      <c r="L10" s="751">
        <f t="shared" si="2"/>
        <v>47452817</v>
      </c>
      <c r="M10" s="751">
        <f>SUM(M15+M20+M25+M30+M35+M40+M45+M55+M50+M60)</f>
        <v>48896643</v>
      </c>
      <c r="N10" s="289"/>
    </row>
    <row r="11" spans="1:14" ht="15.75">
      <c r="A11" s="915"/>
      <c r="B11" s="368" t="s">
        <v>128</v>
      </c>
      <c r="C11" s="370">
        <f>SUM(C10/C9)</f>
        <v>79.6399506781751</v>
      </c>
      <c r="D11" s="370">
        <f aca="true" t="shared" si="4" ref="D11:I11">SUM(D10/D9)</f>
        <v>75.56657280772325</v>
      </c>
      <c r="E11" s="370">
        <f t="shared" si="4"/>
        <v>76.34486174907683</v>
      </c>
      <c r="F11" s="370">
        <f t="shared" si="4"/>
        <v>73.10602004130651</v>
      </c>
      <c r="G11" s="370">
        <f t="shared" si="4"/>
        <v>1718.8752163769097</v>
      </c>
      <c r="H11" s="370">
        <f t="shared" si="4"/>
        <v>1647.5437629221226</v>
      </c>
      <c r="I11" s="370">
        <f t="shared" si="4"/>
        <v>1588.4084014002333</v>
      </c>
      <c r="J11" s="370">
        <f>SUM(J10/J9)</f>
        <v>1590.036763406271</v>
      </c>
      <c r="K11" s="370">
        <f>SUM(K10/K9)</f>
        <v>1605.8693732242496</v>
      </c>
      <c r="L11" s="370">
        <f>SUM(L10/L9)</f>
        <v>1631.2415606737711</v>
      </c>
      <c r="M11" s="370">
        <f>SUM(M10/M9)</f>
        <v>1661.6251401773882</v>
      </c>
      <c r="N11" s="289"/>
    </row>
    <row r="12" spans="1:14" ht="15.75">
      <c r="A12" s="916"/>
      <c r="B12" s="368" t="s">
        <v>9</v>
      </c>
      <c r="C12" s="752">
        <f>SUM(C17+C22+C27+C32+C37+C42+C47+C52+C57+C62)</f>
        <v>522</v>
      </c>
      <c r="D12" s="752">
        <f aca="true" t="shared" si="5" ref="D12:I12">SUM(D17+D22+D27+D32+D37+D42+D47+D52+D57+D62)</f>
        <v>597</v>
      </c>
      <c r="E12" s="752">
        <f t="shared" si="5"/>
        <v>639</v>
      </c>
      <c r="F12" s="752">
        <f t="shared" si="5"/>
        <v>694</v>
      </c>
      <c r="G12" s="752">
        <f t="shared" si="5"/>
        <v>726</v>
      </c>
      <c r="H12" s="752">
        <f t="shared" si="5"/>
        <v>742</v>
      </c>
      <c r="I12" s="752">
        <f t="shared" si="5"/>
        <v>695</v>
      </c>
      <c r="J12" s="752">
        <f>SUM(J17+J22+J27+J32+J37+J42+J47+J52+J57+J62)</f>
        <v>659</v>
      </c>
      <c r="K12" s="752">
        <f>SUM(K17+K22+K27+K32+K37+K42+K47+K52+K57+K62)</f>
        <v>670</v>
      </c>
      <c r="L12" s="752">
        <f>SUM(L17+L22+L27+L32+L37+L42+L47+L52+L57+L62)</f>
        <v>681</v>
      </c>
      <c r="M12" s="752">
        <f>SUM(M17+M22+M27+M32+M37+M42+M47+M52+M57+M62)</f>
        <v>688</v>
      </c>
      <c r="N12" s="289"/>
    </row>
    <row r="13" spans="1:14" ht="15">
      <c r="A13" s="808" t="s">
        <v>6</v>
      </c>
      <c r="B13" s="372" t="s">
        <v>3</v>
      </c>
      <c r="C13" s="307">
        <v>4356</v>
      </c>
      <c r="D13" s="307">
        <v>4400</v>
      </c>
      <c r="E13" s="307">
        <v>4500</v>
      </c>
      <c r="F13" s="307">
        <v>4500</v>
      </c>
      <c r="G13" s="307">
        <v>4600</v>
      </c>
      <c r="H13" s="307">
        <v>4624</v>
      </c>
      <c r="I13" s="307">
        <v>4624</v>
      </c>
      <c r="J13" s="307">
        <v>4908</v>
      </c>
      <c r="K13" s="377">
        <v>4908</v>
      </c>
      <c r="L13" s="377">
        <v>4908</v>
      </c>
      <c r="M13" s="377">
        <v>4908</v>
      </c>
      <c r="N13" s="289"/>
    </row>
    <row r="14" spans="1:14" ht="15">
      <c r="A14" s="809"/>
      <c r="B14" s="372" t="s">
        <v>5</v>
      </c>
      <c r="C14" s="307">
        <v>4148</v>
      </c>
      <c r="D14" s="307">
        <v>4200</v>
      </c>
      <c r="E14" s="307">
        <v>4410</v>
      </c>
      <c r="F14" s="307">
        <v>4410</v>
      </c>
      <c r="G14" s="307">
        <v>4500</v>
      </c>
      <c r="H14" s="307">
        <v>4485</v>
      </c>
      <c r="I14" s="307">
        <v>4500</v>
      </c>
      <c r="J14" s="307">
        <v>4823</v>
      </c>
      <c r="K14" s="377">
        <v>4908</v>
      </c>
      <c r="L14" s="377">
        <v>5100</v>
      </c>
      <c r="M14" s="377">
        <v>4908</v>
      </c>
      <c r="N14" s="289"/>
    </row>
    <row r="15" spans="1:14" ht="15">
      <c r="A15" s="809"/>
      <c r="B15" s="372" t="s">
        <v>67</v>
      </c>
      <c r="C15" s="307">
        <v>395640</v>
      </c>
      <c r="D15" s="307">
        <v>382200</v>
      </c>
      <c r="E15" s="307">
        <v>397782</v>
      </c>
      <c r="F15" s="307">
        <v>412321</v>
      </c>
      <c r="G15" s="307">
        <v>8910000</v>
      </c>
      <c r="H15" s="307">
        <v>9064000</v>
      </c>
      <c r="I15" s="307">
        <v>9575588</v>
      </c>
      <c r="J15" s="307">
        <v>9334360</v>
      </c>
      <c r="K15" s="377">
        <v>9180600</v>
      </c>
      <c r="L15" s="377">
        <v>9435850</v>
      </c>
      <c r="M15" s="377">
        <v>9297224</v>
      </c>
      <c r="N15" s="289"/>
    </row>
    <row r="16" spans="1:14" ht="15">
      <c r="A16" s="809"/>
      <c r="B16" s="372" t="s">
        <v>63</v>
      </c>
      <c r="C16" s="375">
        <f>(C15/C14)</f>
        <v>95.38090646094503</v>
      </c>
      <c r="D16" s="377">
        <f>SUM(D15/D14)</f>
        <v>91</v>
      </c>
      <c r="E16" s="375">
        <f aca="true" t="shared" si="6" ref="E16:K16">(E15/E14)</f>
        <v>90.2</v>
      </c>
      <c r="F16" s="375">
        <f t="shared" si="6"/>
        <v>93.4968253968254</v>
      </c>
      <c r="G16" s="375">
        <f t="shared" si="6"/>
        <v>1980</v>
      </c>
      <c r="H16" s="375">
        <f t="shared" si="6"/>
        <v>2020.958751393534</v>
      </c>
      <c r="I16" s="375">
        <f t="shared" si="6"/>
        <v>2127.9084444444443</v>
      </c>
      <c r="J16" s="375">
        <f t="shared" si="6"/>
        <v>1935.3846153846155</v>
      </c>
      <c r="K16" s="467">
        <f t="shared" si="6"/>
        <v>1870.5378973105135</v>
      </c>
      <c r="L16" s="467">
        <f>(L15/L14)</f>
        <v>1850.1666666666667</v>
      </c>
      <c r="M16" s="467">
        <f>(M15/M14)</f>
        <v>1894.2999185004076</v>
      </c>
      <c r="N16" s="289"/>
    </row>
    <row r="17" spans="1:14" ht="15">
      <c r="A17" s="810"/>
      <c r="B17" s="372" t="s">
        <v>9</v>
      </c>
      <c r="C17" s="319">
        <v>32</v>
      </c>
      <c r="D17" s="319">
        <v>32</v>
      </c>
      <c r="E17" s="319">
        <v>32</v>
      </c>
      <c r="F17" s="319">
        <v>32</v>
      </c>
      <c r="G17" s="319">
        <v>32</v>
      </c>
      <c r="H17" s="319">
        <v>33</v>
      </c>
      <c r="I17" s="319">
        <v>32</v>
      </c>
      <c r="J17" s="319">
        <v>35</v>
      </c>
      <c r="K17" s="317">
        <v>55</v>
      </c>
      <c r="L17" s="317">
        <v>60</v>
      </c>
      <c r="M17" s="317">
        <v>55</v>
      </c>
      <c r="N17" s="289"/>
    </row>
    <row r="18" spans="1:14" ht="15">
      <c r="A18" s="815" t="s">
        <v>11</v>
      </c>
      <c r="B18" s="376" t="s">
        <v>3</v>
      </c>
      <c r="C18" s="377">
        <v>5345</v>
      </c>
      <c r="D18" s="377">
        <v>5242</v>
      </c>
      <c r="E18" s="307">
        <v>5440</v>
      </c>
      <c r="F18" s="307">
        <v>5440</v>
      </c>
      <c r="G18" s="307">
        <v>5440</v>
      </c>
      <c r="H18" s="307">
        <v>6867</v>
      </c>
      <c r="I18" s="307">
        <v>6424</v>
      </c>
      <c r="J18" s="307">
        <v>5865</v>
      </c>
      <c r="K18" s="377">
        <v>5865</v>
      </c>
      <c r="L18" s="377">
        <v>4941</v>
      </c>
      <c r="M18" s="377">
        <v>4941</v>
      </c>
      <c r="N18" s="289"/>
    </row>
    <row r="19" spans="1:14" ht="15">
      <c r="A19" s="816"/>
      <c r="B19" s="376" t="s">
        <v>5</v>
      </c>
      <c r="C19" s="377">
        <v>5025</v>
      </c>
      <c r="D19" s="377">
        <v>5110</v>
      </c>
      <c r="E19" s="307">
        <v>5320</v>
      </c>
      <c r="F19" s="307">
        <v>5320</v>
      </c>
      <c r="G19" s="307">
        <v>4824</v>
      </c>
      <c r="H19" s="307">
        <v>6367</v>
      </c>
      <c r="I19" s="307">
        <v>6250</v>
      </c>
      <c r="J19" s="307">
        <v>5795</v>
      </c>
      <c r="K19" s="377">
        <v>5795</v>
      </c>
      <c r="L19" s="377">
        <v>4757</v>
      </c>
      <c r="M19" s="377">
        <v>4757</v>
      </c>
      <c r="N19" s="289"/>
    </row>
    <row r="20" spans="1:14" ht="15">
      <c r="A20" s="816"/>
      <c r="B20" s="376" t="s">
        <v>67</v>
      </c>
      <c r="C20" s="377">
        <v>378462</v>
      </c>
      <c r="D20" s="377">
        <v>368942</v>
      </c>
      <c r="E20" s="307">
        <v>382614</v>
      </c>
      <c r="F20" s="307">
        <v>422000</v>
      </c>
      <c r="G20" s="307">
        <v>8461200</v>
      </c>
      <c r="H20" s="307">
        <v>9174220</v>
      </c>
      <c r="I20" s="307">
        <v>10125764</v>
      </c>
      <c r="J20" s="307">
        <v>8925764</v>
      </c>
      <c r="K20" s="377">
        <v>8925764</v>
      </c>
      <c r="L20" s="377">
        <v>7661077</v>
      </c>
      <c r="M20" s="377">
        <v>7662000</v>
      </c>
      <c r="N20" s="289"/>
    </row>
    <row r="21" spans="1:14" ht="15">
      <c r="A21" s="816"/>
      <c r="B21" s="372" t="s">
        <v>128</v>
      </c>
      <c r="C21" s="377">
        <f aca="true" t="shared" si="7" ref="C21:H21">SUM(C20/C19)</f>
        <v>75.31582089552239</v>
      </c>
      <c r="D21" s="377">
        <f t="shared" si="7"/>
        <v>72.2</v>
      </c>
      <c r="E21" s="377">
        <f t="shared" si="7"/>
        <v>71.91992481203008</v>
      </c>
      <c r="F21" s="377">
        <f t="shared" si="7"/>
        <v>79.32330827067669</v>
      </c>
      <c r="G21" s="377">
        <f t="shared" si="7"/>
        <v>1753.9800995024875</v>
      </c>
      <c r="H21" s="377">
        <f t="shared" si="7"/>
        <v>1440.901523480446</v>
      </c>
      <c r="I21" s="377">
        <f>SUM(I20/I19)</f>
        <v>1620.12224</v>
      </c>
      <c r="J21" s="377">
        <f>SUM(J20/J19)</f>
        <v>1540.2526315789473</v>
      </c>
      <c r="K21" s="377">
        <f>SUM(K20/K19)</f>
        <v>1540.2526315789473</v>
      </c>
      <c r="L21" s="377">
        <f>SUM(L20/L19)</f>
        <v>1610.4849695186042</v>
      </c>
      <c r="M21" s="377">
        <f>SUM(M20/M19)</f>
        <v>1610.6789993693503</v>
      </c>
      <c r="N21" s="289"/>
    </row>
    <row r="22" spans="1:14" ht="15">
      <c r="A22" s="817"/>
      <c r="B22" s="372" t="s">
        <v>9</v>
      </c>
      <c r="C22" s="319">
        <v>243</v>
      </c>
      <c r="D22" s="319">
        <v>236</v>
      </c>
      <c r="E22" s="319">
        <v>236</v>
      </c>
      <c r="F22" s="319">
        <v>236</v>
      </c>
      <c r="G22" s="319">
        <v>236</v>
      </c>
      <c r="H22" s="319">
        <v>239</v>
      </c>
      <c r="I22" s="319">
        <v>241</v>
      </c>
      <c r="J22" s="319">
        <v>231</v>
      </c>
      <c r="K22" s="317">
        <v>231</v>
      </c>
      <c r="L22" s="317">
        <v>231</v>
      </c>
      <c r="M22" s="317">
        <v>231</v>
      </c>
      <c r="N22" s="289"/>
    </row>
    <row r="23" spans="1:14" ht="15">
      <c r="A23" s="808" t="s">
        <v>13</v>
      </c>
      <c r="B23" s="376" t="s">
        <v>3</v>
      </c>
      <c r="C23" s="377">
        <v>1280</v>
      </c>
      <c r="D23" s="377">
        <v>2015</v>
      </c>
      <c r="E23" s="307">
        <v>2210</v>
      </c>
      <c r="F23" s="307">
        <v>5112</v>
      </c>
      <c r="G23" s="307">
        <v>3780</v>
      </c>
      <c r="H23" s="307">
        <v>4200</v>
      </c>
      <c r="I23" s="307">
        <v>3621</v>
      </c>
      <c r="J23" s="307">
        <v>3581</v>
      </c>
      <c r="K23" s="377">
        <v>4400</v>
      </c>
      <c r="L23" s="377">
        <v>4720</v>
      </c>
      <c r="M23" s="377">
        <v>4884</v>
      </c>
      <c r="N23" s="289"/>
    </row>
    <row r="24" spans="1:14" ht="15">
      <c r="A24" s="809"/>
      <c r="B24" s="376" t="s">
        <v>5</v>
      </c>
      <c r="C24" s="307">
        <v>1280</v>
      </c>
      <c r="D24" s="307">
        <v>1978</v>
      </c>
      <c r="E24" s="307">
        <v>2072</v>
      </c>
      <c r="F24" s="307">
        <v>4965</v>
      </c>
      <c r="G24" s="307">
        <v>3250</v>
      </c>
      <c r="H24" s="307">
        <v>3968</v>
      </c>
      <c r="I24" s="307">
        <v>3600</v>
      </c>
      <c r="J24" s="307">
        <v>3561</v>
      </c>
      <c r="K24" s="377">
        <v>4400</v>
      </c>
      <c r="L24" s="377">
        <v>4700</v>
      </c>
      <c r="M24" s="377">
        <v>4829</v>
      </c>
      <c r="N24" s="289"/>
    </row>
    <row r="25" spans="1:14" ht="15">
      <c r="A25" s="809"/>
      <c r="B25" s="376" t="s">
        <v>67</v>
      </c>
      <c r="C25" s="307">
        <v>112672</v>
      </c>
      <c r="D25" s="307">
        <v>132526</v>
      </c>
      <c r="E25" s="307">
        <v>134618</v>
      </c>
      <c r="F25" s="307">
        <v>264088</v>
      </c>
      <c r="G25" s="307">
        <v>4094728</v>
      </c>
      <c r="H25" s="307">
        <v>4206620</v>
      </c>
      <c r="I25" s="307">
        <v>3190528</v>
      </c>
      <c r="J25" s="307">
        <v>4690528</v>
      </c>
      <c r="K25" s="377">
        <v>6776000</v>
      </c>
      <c r="L25" s="377">
        <v>7444800</v>
      </c>
      <c r="M25" s="377">
        <v>7832671</v>
      </c>
      <c r="N25" s="289"/>
    </row>
    <row r="26" spans="1:14" ht="15">
      <c r="A26" s="809"/>
      <c r="B26" s="372" t="s">
        <v>128</v>
      </c>
      <c r="C26" s="377">
        <f aca="true" t="shared" si="8" ref="C26:H26">SUM(C25/C24)</f>
        <v>88.025</v>
      </c>
      <c r="D26" s="377">
        <f t="shared" si="8"/>
        <v>67</v>
      </c>
      <c r="E26" s="377">
        <f t="shared" si="8"/>
        <v>64.97007722007721</v>
      </c>
      <c r="F26" s="377">
        <f t="shared" si="8"/>
        <v>53.18992950654582</v>
      </c>
      <c r="G26" s="377">
        <f t="shared" si="8"/>
        <v>1259.9163076923078</v>
      </c>
      <c r="H26" s="377">
        <f t="shared" si="8"/>
        <v>1060.1360887096773</v>
      </c>
      <c r="I26" s="377">
        <f>SUM(I25/I24)</f>
        <v>886.2577777777777</v>
      </c>
      <c r="J26" s="377">
        <f>SUM(J25/J24)</f>
        <v>1317.194046616119</v>
      </c>
      <c r="K26" s="377">
        <f>SUM(K25/K24)</f>
        <v>1540</v>
      </c>
      <c r="L26" s="377">
        <f>SUM(L25/L24)</f>
        <v>1584</v>
      </c>
      <c r="M26" s="377">
        <f>SUM(M25/M24)</f>
        <v>1622.006833712984</v>
      </c>
      <c r="N26" s="289"/>
    </row>
    <row r="27" spans="1:14" ht="15">
      <c r="A27" s="810"/>
      <c r="B27" s="372" t="s">
        <v>9</v>
      </c>
      <c r="C27" s="319">
        <v>42</v>
      </c>
      <c r="D27" s="319">
        <v>121</v>
      </c>
      <c r="E27" s="319">
        <v>145</v>
      </c>
      <c r="F27" s="319">
        <v>60</v>
      </c>
      <c r="G27" s="319">
        <v>92</v>
      </c>
      <c r="H27" s="319">
        <v>95</v>
      </c>
      <c r="I27" s="319">
        <v>56</v>
      </c>
      <c r="J27" s="319">
        <v>54</v>
      </c>
      <c r="K27" s="317">
        <v>45</v>
      </c>
      <c r="L27" s="317">
        <v>40</v>
      </c>
      <c r="M27" s="317">
        <v>41</v>
      </c>
      <c r="N27" s="289"/>
    </row>
    <row r="28" spans="1:14" ht="15">
      <c r="A28" s="808" t="s">
        <v>15</v>
      </c>
      <c r="B28" s="376" t="s">
        <v>3</v>
      </c>
      <c r="C28" s="377">
        <v>8700</v>
      </c>
      <c r="D28" s="377">
        <v>8900</v>
      </c>
      <c r="E28" s="307">
        <v>10550</v>
      </c>
      <c r="F28" s="307">
        <v>11868</v>
      </c>
      <c r="G28" s="307">
        <v>14500</v>
      </c>
      <c r="H28" s="307">
        <v>14700</v>
      </c>
      <c r="I28" s="307">
        <v>14200</v>
      </c>
      <c r="J28" s="307">
        <v>14150</v>
      </c>
      <c r="K28" s="377">
        <v>14150</v>
      </c>
      <c r="L28" s="377">
        <v>14925</v>
      </c>
      <c r="M28" s="377">
        <v>15510</v>
      </c>
      <c r="N28" s="289"/>
    </row>
    <row r="29" spans="1:14" ht="15">
      <c r="A29" s="809"/>
      <c r="B29" s="376" t="s">
        <v>5</v>
      </c>
      <c r="C29" s="307">
        <v>8200</v>
      </c>
      <c r="D29" s="307">
        <v>8600</v>
      </c>
      <c r="E29" s="307">
        <v>10404</v>
      </c>
      <c r="F29" s="307">
        <v>11451</v>
      </c>
      <c r="G29" s="307">
        <v>14000</v>
      </c>
      <c r="H29" s="307">
        <v>14200</v>
      </c>
      <c r="I29" s="307">
        <v>13931</v>
      </c>
      <c r="J29" s="307">
        <v>14110</v>
      </c>
      <c r="K29" s="377">
        <v>14110</v>
      </c>
      <c r="L29" s="377">
        <v>14533</v>
      </c>
      <c r="M29" s="377">
        <v>14933</v>
      </c>
      <c r="N29" s="289"/>
    </row>
    <row r="30" spans="1:14" ht="15">
      <c r="A30" s="809"/>
      <c r="B30" s="376" t="s">
        <v>127</v>
      </c>
      <c r="C30" s="307">
        <v>598750</v>
      </c>
      <c r="D30" s="307">
        <v>619200</v>
      </c>
      <c r="E30" s="307">
        <v>780300</v>
      </c>
      <c r="F30" s="307">
        <v>813021</v>
      </c>
      <c r="G30" s="307">
        <v>24211462</v>
      </c>
      <c r="H30" s="307">
        <v>25366880</v>
      </c>
      <c r="I30" s="307">
        <v>22029898</v>
      </c>
      <c r="J30" s="307">
        <v>22029898</v>
      </c>
      <c r="K30" s="377">
        <v>22029898</v>
      </c>
      <c r="L30" s="377">
        <v>22911090</v>
      </c>
      <c r="M30" s="377">
        <v>24104748</v>
      </c>
      <c r="N30" s="289"/>
    </row>
    <row r="31" spans="1:14" ht="15">
      <c r="A31" s="809"/>
      <c r="B31" s="372" t="s">
        <v>63</v>
      </c>
      <c r="C31" s="307">
        <f aca="true" t="shared" si="9" ref="C31:H31">SUM(C30/C29)</f>
        <v>73.01829268292683</v>
      </c>
      <c r="D31" s="307">
        <f t="shared" si="9"/>
        <v>72</v>
      </c>
      <c r="E31" s="307">
        <f t="shared" si="9"/>
        <v>75</v>
      </c>
      <c r="F31" s="307">
        <f t="shared" si="9"/>
        <v>71</v>
      </c>
      <c r="G31" s="307">
        <f t="shared" si="9"/>
        <v>1729.3901428571428</v>
      </c>
      <c r="H31" s="307">
        <f t="shared" si="9"/>
        <v>1786.4</v>
      </c>
      <c r="I31" s="307">
        <f>SUM(I30/I29)</f>
        <v>1581.357978608858</v>
      </c>
      <c r="J31" s="307">
        <f>SUM(J30/J29)</f>
        <v>1561.2968107725019</v>
      </c>
      <c r="K31" s="377">
        <f>SUM(K30/K29)</f>
        <v>1561.2968107725019</v>
      </c>
      <c r="L31" s="377">
        <f>SUM(L30/L29)</f>
        <v>1576.4873047546962</v>
      </c>
      <c r="M31" s="377">
        <f>SUM(M30/M29)</f>
        <v>1614.193263242483</v>
      </c>
      <c r="N31" s="289"/>
    </row>
    <row r="32" spans="1:14" ht="15">
      <c r="A32" s="810"/>
      <c r="B32" s="372" t="s">
        <v>9</v>
      </c>
      <c r="C32" s="319">
        <v>205</v>
      </c>
      <c r="D32" s="319">
        <v>208</v>
      </c>
      <c r="E32" s="319">
        <v>226</v>
      </c>
      <c r="F32" s="319">
        <v>366</v>
      </c>
      <c r="G32" s="319">
        <v>366</v>
      </c>
      <c r="H32" s="319">
        <v>375</v>
      </c>
      <c r="I32" s="319">
        <v>366</v>
      </c>
      <c r="J32" s="319">
        <v>339</v>
      </c>
      <c r="K32" s="317">
        <v>339</v>
      </c>
      <c r="L32" s="317">
        <v>350</v>
      </c>
      <c r="M32" s="317">
        <v>361</v>
      </c>
      <c r="N32" s="289"/>
    </row>
    <row r="33" spans="1:13" ht="15" hidden="1">
      <c r="A33" s="753"/>
      <c r="B33" s="754" t="s">
        <v>3</v>
      </c>
      <c r="C33" s="755"/>
      <c r="D33" s="755"/>
      <c r="E33" s="238"/>
      <c r="F33" s="174"/>
      <c r="G33" s="174"/>
      <c r="H33" s="174"/>
      <c r="I33" s="174"/>
      <c r="J33" s="174"/>
      <c r="K33" s="174"/>
      <c r="L33" s="706"/>
      <c r="M33" s="706"/>
    </row>
    <row r="34" spans="1:13" ht="15" hidden="1">
      <c r="A34" s="756" t="s">
        <v>16</v>
      </c>
      <c r="B34" s="754" t="s">
        <v>5</v>
      </c>
      <c r="C34" s="174"/>
      <c r="D34" s="174"/>
      <c r="E34" s="238"/>
      <c r="F34" s="174"/>
      <c r="G34" s="174"/>
      <c r="H34" s="174"/>
      <c r="I34" s="174"/>
      <c r="J34" s="174"/>
      <c r="K34" s="174"/>
      <c r="L34" s="706"/>
      <c r="M34" s="706"/>
    </row>
    <row r="35" spans="1:13" ht="15" hidden="1">
      <c r="A35" s="756" t="s">
        <v>17</v>
      </c>
      <c r="B35" s="754" t="s">
        <v>127</v>
      </c>
      <c r="C35" s="174"/>
      <c r="D35" s="174"/>
      <c r="E35" s="238"/>
      <c r="F35" s="174"/>
      <c r="G35" s="174"/>
      <c r="H35" s="174"/>
      <c r="I35" s="174"/>
      <c r="J35" s="174"/>
      <c r="K35" s="174"/>
      <c r="L35" s="706"/>
      <c r="M35" s="706"/>
    </row>
    <row r="36" spans="1:13" ht="15" hidden="1">
      <c r="A36" s="753"/>
      <c r="B36" s="757" t="s">
        <v>63</v>
      </c>
      <c r="C36" s="174"/>
      <c r="D36" s="174"/>
      <c r="E36" s="238"/>
      <c r="F36" s="174"/>
      <c r="G36" s="174"/>
      <c r="H36" s="174"/>
      <c r="I36" s="174"/>
      <c r="J36" s="174"/>
      <c r="K36" s="174"/>
      <c r="L36" s="706"/>
      <c r="M36" s="706"/>
    </row>
    <row r="37" spans="1:13" ht="15.75" hidden="1" thickBot="1">
      <c r="A37" s="758"/>
      <c r="B37" s="759" t="s">
        <v>9</v>
      </c>
      <c r="C37" s="683"/>
      <c r="D37" s="683"/>
      <c r="E37" s="682"/>
      <c r="F37" s="683"/>
      <c r="G37" s="683"/>
      <c r="H37" s="683"/>
      <c r="I37" s="683"/>
      <c r="J37" s="683"/>
      <c r="K37" s="221"/>
      <c r="L37" s="708"/>
      <c r="M37" s="708"/>
    </row>
    <row r="38" spans="1:13" ht="15" hidden="1">
      <c r="A38" s="753"/>
      <c r="B38" s="754" t="s">
        <v>3</v>
      </c>
      <c r="C38" s="755"/>
      <c r="D38" s="755"/>
      <c r="E38" s="760"/>
      <c r="F38" s="188"/>
      <c r="G38" s="188"/>
      <c r="H38" s="188"/>
      <c r="I38" s="188"/>
      <c r="J38" s="188"/>
      <c r="K38" s="761"/>
      <c r="L38" s="704"/>
      <c r="M38" s="704"/>
    </row>
    <row r="39" spans="1:13" ht="15" hidden="1">
      <c r="A39" s="756" t="s">
        <v>18</v>
      </c>
      <c r="B39" s="754" t="s">
        <v>5</v>
      </c>
      <c r="C39" s="174"/>
      <c r="D39" s="174"/>
      <c r="E39" s="238"/>
      <c r="F39" s="174"/>
      <c r="G39" s="174"/>
      <c r="H39" s="174"/>
      <c r="I39" s="174"/>
      <c r="J39" s="174"/>
      <c r="K39" s="762"/>
      <c r="L39" s="706"/>
      <c r="M39" s="706"/>
    </row>
    <row r="40" spans="1:13" ht="15" hidden="1">
      <c r="A40" s="756" t="s">
        <v>210</v>
      </c>
      <c r="B40" s="754" t="s">
        <v>127</v>
      </c>
      <c r="C40" s="174"/>
      <c r="D40" s="174"/>
      <c r="E40" s="238"/>
      <c r="F40" s="174"/>
      <c r="G40" s="174"/>
      <c r="H40" s="174"/>
      <c r="I40" s="174"/>
      <c r="J40" s="174"/>
      <c r="K40" s="762"/>
      <c r="L40" s="706"/>
      <c r="M40" s="706"/>
    </row>
    <row r="41" spans="1:13" ht="15" hidden="1">
      <c r="A41" s="753"/>
      <c r="B41" s="757" t="s">
        <v>63</v>
      </c>
      <c r="C41" s="174"/>
      <c r="D41" s="174"/>
      <c r="E41" s="238"/>
      <c r="F41" s="174"/>
      <c r="G41" s="174"/>
      <c r="H41" s="174"/>
      <c r="I41" s="174"/>
      <c r="J41" s="174"/>
      <c r="K41" s="762"/>
      <c r="L41" s="706"/>
      <c r="M41" s="706"/>
    </row>
    <row r="42" spans="1:13" ht="15.75" hidden="1" thickBot="1">
      <c r="A42" s="758"/>
      <c r="B42" s="759" t="s">
        <v>9</v>
      </c>
      <c r="C42" s="683"/>
      <c r="D42" s="683"/>
      <c r="E42" s="682"/>
      <c r="F42" s="683"/>
      <c r="G42" s="683"/>
      <c r="H42" s="683"/>
      <c r="I42" s="683"/>
      <c r="J42" s="683"/>
      <c r="K42" s="763"/>
      <c r="L42" s="708"/>
      <c r="M42" s="708"/>
    </row>
    <row r="43" spans="1:13" ht="15" hidden="1">
      <c r="A43" s="753"/>
      <c r="B43" s="754" t="s">
        <v>3</v>
      </c>
      <c r="C43" s="755"/>
      <c r="D43" s="755"/>
      <c r="E43" s="760"/>
      <c r="F43" s="188"/>
      <c r="G43" s="188"/>
      <c r="H43" s="188"/>
      <c r="I43" s="188"/>
      <c r="J43" s="188"/>
      <c r="K43" s="188"/>
      <c r="L43" s="704"/>
      <c r="M43" s="704"/>
    </row>
    <row r="44" spans="1:13" ht="15" hidden="1">
      <c r="A44" s="756" t="s">
        <v>20</v>
      </c>
      <c r="B44" s="754" t="s">
        <v>5</v>
      </c>
      <c r="C44" s="174"/>
      <c r="D44" s="174"/>
      <c r="E44" s="238"/>
      <c r="F44" s="174"/>
      <c r="G44" s="174"/>
      <c r="H44" s="174"/>
      <c r="I44" s="174"/>
      <c r="J44" s="174"/>
      <c r="K44" s="174"/>
      <c r="L44" s="706"/>
      <c r="M44" s="706"/>
    </row>
    <row r="45" spans="1:13" ht="15" hidden="1">
      <c r="A45" s="756" t="s">
        <v>21</v>
      </c>
      <c r="B45" s="754" t="s">
        <v>127</v>
      </c>
      <c r="C45" s="174"/>
      <c r="D45" s="174"/>
      <c r="E45" s="238"/>
      <c r="F45" s="174"/>
      <c r="G45" s="174"/>
      <c r="H45" s="174"/>
      <c r="I45" s="174"/>
      <c r="J45" s="174"/>
      <c r="K45" s="174"/>
      <c r="L45" s="706"/>
      <c r="M45" s="706"/>
    </row>
    <row r="46" spans="1:13" ht="15" hidden="1">
      <c r="A46" s="753"/>
      <c r="B46" s="757" t="s">
        <v>63</v>
      </c>
      <c r="C46" s="174"/>
      <c r="D46" s="174"/>
      <c r="E46" s="238"/>
      <c r="F46" s="174"/>
      <c r="G46" s="174"/>
      <c r="H46" s="174"/>
      <c r="I46" s="174"/>
      <c r="J46" s="174"/>
      <c r="K46" s="174"/>
      <c r="L46" s="706"/>
      <c r="M46" s="706"/>
    </row>
    <row r="47" spans="1:13" ht="15.75" hidden="1" thickBot="1">
      <c r="A47" s="758"/>
      <c r="B47" s="759" t="s">
        <v>9</v>
      </c>
      <c r="C47" s="683"/>
      <c r="D47" s="683"/>
      <c r="E47" s="682"/>
      <c r="F47" s="683"/>
      <c r="G47" s="683"/>
      <c r="H47" s="683"/>
      <c r="I47" s="683"/>
      <c r="J47" s="683"/>
      <c r="K47" s="221"/>
      <c r="L47" s="708"/>
      <c r="M47" s="708"/>
    </row>
    <row r="48" spans="1:13" ht="15" hidden="1">
      <c r="A48" s="753"/>
      <c r="B48" s="754" t="s">
        <v>3</v>
      </c>
      <c r="C48" s="755"/>
      <c r="D48" s="755"/>
      <c r="E48" s="760"/>
      <c r="F48" s="188"/>
      <c r="G48" s="188"/>
      <c r="H48" s="188"/>
      <c r="I48" s="188"/>
      <c r="J48" s="188"/>
      <c r="K48" s="188"/>
      <c r="L48" s="704"/>
      <c r="M48" s="704"/>
    </row>
    <row r="49" spans="1:13" ht="15" hidden="1">
      <c r="A49" s="756" t="s">
        <v>22</v>
      </c>
      <c r="B49" s="754" t="s">
        <v>5</v>
      </c>
      <c r="C49" s="174"/>
      <c r="D49" s="174"/>
      <c r="E49" s="238"/>
      <c r="F49" s="174"/>
      <c r="G49" s="174"/>
      <c r="H49" s="174"/>
      <c r="I49" s="174"/>
      <c r="J49" s="174"/>
      <c r="K49" s="174"/>
      <c r="L49" s="706"/>
      <c r="M49" s="706"/>
    </row>
    <row r="50" spans="1:13" ht="15" hidden="1">
      <c r="A50" s="756" t="s">
        <v>23</v>
      </c>
      <c r="B50" s="754" t="s">
        <v>127</v>
      </c>
      <c r="C50" s="174"/>
      <c r="D50" s="174"/>
      <c r="E50" s="238"/>
      <c r="F50" s="174"/>
      <c r="G50" s="174"/>
      <c r="H50" s="174"/>
      <c r="I50" s="174"/>
      <c r="J50" s="174"/>
      <c r="K50" s="174"/>
      <c r="L50" s="706"/>
      <c r="M50" s="706"/>
    </row>
    <row r="51" spans="1:13" ht="15" hidden="1">
      <c r="A51" s="753"/>
      <c r="B51" s="757" t="s">
        <v>63</v>
      </c>
      <c r="C51" s="174"/>
      <c r="D51" s="174"/>
      <c r="E51" s="238"/>
      <c r="F51" s="174"/>
      <c r="G51" s="174"/>
      <c r="H51" s="174"/>
      <c r="I51" s="174"/>
      <c r="J51" s="174"/>
      <c r="K51" s="174"/>
      <c r="L51" s="706"/>
      <c r="M51" s="706"/>
    </row>
    <row r="52" spans="1:13" ht="15.75" hidden="1" thickBot="1">
      <c r="A52" s="758"/>
      <c r="B52" s="759" t="s">
        <v>9</v>
      </c>
      <c r="C52" s="683"/>
      <c r="D52" s="683"/>
      <c r="E52" s="682"/>
      <c r="F52" s="683"/>
      <c r="G52" s="683"/>
      <c r="H52" s="683"/>
      <c r="I52" s="683"/>
      <c r="J52" s="683"/>
      <c r="K52" s="221"/>
      <c r="L52" s="708"/>
      <c r="M52" s="708"/>
    </row>
    <row r="53" spans="1:13" ht="15" hidden="1">
      <c r="A53" s="753"/>
      <c r="B53" s="754" t="s">
        <v>3</v>
      </c>
      <c r="C53" s="755"/>
      <c r="D53" s="755"/>
      <c r="E53" s="760"/>
      <c r="F53" s="188"/>
      <c r="G53" s="188"/>
      <c r="H53" s="188"/>
      <c r="I53" s="188"/>
      <c r="J53" s="188"/>
      <c r="K53" s="188"/>
      <c r="L53" s="704"/>
      <c r="M53" s="704"/>
    </row>
    <row r="54" spans="1:13" ht="15" hidden="1">
      <c r="A54" s="756" t="s">
        <v>24</v>
      </c>
      <c r="B54" s="754" t="s">
        <v>5</v>
      </c>
      <c r="C54" s="174"/>
      <c r="D54" s="174"/>
      <c r="E54" s="238"/>
      <c r="F54" s="174"/>
      <c r="G54" s="174"/>
      <c r="H54" s="174"/>
      <c r="I54" s="174"/>
      <c r="J54" s="174"/>
      <c r="K54" s="174"/>
      <c r="L54" s="706"/>
      <c r="M54" s="706"/>
    </row>
    <row r="55" spans="1:13" ht="15" hidden="1">
      <c r="A55" s="756" t="s">
        <v>211</v>
      </c>
      <c r="B55" s="754" t="s">
        <v>127</v>
      </c>
      <c r="C55" s="174"/>
      <c r="D55" s="174"/>
      <c r="E55" s="238"/>
      <c r="F55" s="174"/>
      <c r="G55" s="174"/>
      <c r="H55" s="174"/>
      <c r="I55" s="174"/>
      <c r="J55" s="174"/>
      <c r="K55" s="174"/>
      <c r="L55" s="706"/>
      <c r="M55" s="706"/>
    </row>
    <row r="56" spans="1:13" ht="15" hidden="1">
      <c r="A56" s="753"/>
      <c r="B56" s="757" t="s">
        <v>63</v>
      </c>
      <c r="C56" s="174"/>
      <c r="D56" s="174"/>
      <c r="E56" s="238"/>
      <c r="F56" s="174"/>
      <c r="G56" s="174"/>
      <c r="H56" s="174"/>
      <c r="I56" s="174"/>
      <c r="J56" s="174"/>
      <c r="K56" s="174"/>
      <c r="L56" s="706"/>
      <c r="M56" s="706"/>
    </row>
    <row r="57" spans="1:13" ht="15.75" hidden="1" thickBot="1">
      <c r="A57" s="758"/>
      <c r="B57" s="759" t="s">
        <v>9</v>
      </c>
      <c r="C57" s="683"/>
      <c r="D57" s="683"/>
      <c r="E57" s="682"/>
      <c r="F57" s="683"/>
      <c r="G57" s="683"/>
      <c r="H57" s="683"/>
      <c r="I57" s="683"/>
      <c r="J57" s="683"/>
      <c r="K57" s="221"/>
      <c r="L57" s="708"/>
      <c r="M57" s="708"/>
    </row>
    <row r="58" spans="1:13" ht="15" hidden="1">
      <c r="A58" s="753"/>
      <c r="B58" s="754" t="s">
        <v>3</v>
      </c>
      <c r="C58" s="755"/>
      <c r="D58" s="755"/>
      <c r="E58" s="760"/>
      <c r="F58" s="188"/>
      <c r="G58" s="188"/>
      <c r="H58" s="188"/>
      <c r="I58" s="188"/>
      <c r="J58" s="188"/>
      <c r="K58" s="188"/>
      <c r="L58" s="704"/>
      <c r="M58" s="704"/>
    </row>
    <row r="59" spans="1:13" ht="15" hidden="1">
      <c r="A59" s="756" t="s">
        <v>39</v>
      </c>
      <c r="B59" s="754" t="s">
        <v>5</v>
      </c>
      <c r="C59" s="174"/>
      <c r="D59" s="174"/>
      <c r="E59" s="238"/>
      <c r="F59" s="174"/>
      <c r="G59" s="174"/>
      <c r="H59" s="174"/>
      <c r="I59" s="174"/>
      <c r="J59" s="174"/>
      <c r="K59" s="174"/>
      <c r="L59" s="706"/>
      <c r="M59" s="706"/>
    </row>
    <row r="60" spans="1:13" ht="15" hidden="1">
      <c r="A60" s="756" t="s">
        <v>152</v>
      </c>
      <c r="B60" s="754" t="s">
        <v>127</v>
      </c>
      <c r="C60" s="174"/>
      <c r="D60" s="174"/>
      <c r="E60" s="238"/>
      <c r="F60" s="174"/>
      <c r="G60" s="174"/>
      <c r="H60" s="174"/>
      <c r="I60" s="174"/>
      <c r="J60" s="174"/>
      <c r="K60" s="174"/>
      <c r="L60" s="706"/>
      <c r="M60" s="706"/>
    </row>
    <row r="61" spans="1:13" ht="15" hidden="1">
      <c r="A61" s="753"/>
      <c r="B61" s="757" t="s">
        <v>63</v>
      </c>
      <c r="C61" s="174"/>
      <c r="D61" s="174"/>
      <c r="E61" s="238"/>
      <c r="F61" s="174"/>
      <c r="G61" s="174"/>
      <c r="H61" s="174"/>
      <c r="I61" s="174"/>
      <c r="J61" s="174"/>
      <c r="K61" s="174"/>
      <c r="L61" s="706"/>
      <c r="M61" s="706"/>
    </row>
    <row r="62" spans="1:13" ht="15.75" hidden="1" thickBot="1">
      <c r="A62" s="758"/>
      <c r="B62" s="759" t="s">
        <v>9</v>
      </c>
      <c r="C62" s="683"/>
      <c r="D62" s="683"/>
      <c r="E62" s="682"/>
      <c r="F62" s="683"/>
      <c r="G62" s="683"/>
      <c r="H62" s="683"/>
      <c r="I62" s="683"/>
      <c r="J62" s="683"/>
      <c r="K62" s="221"/>
      <c r="L62" s="708"/>
      <c r="M62" s="708"/>
    </row>
    <row r="63" spans="1:13" ht="15" hidden="1">
      <c r="A63" s="753"/>
      <c r="B63" s="754" t="s">
        <v>3</v>
      </c>
      <c r="C63" s="755"/>
      <c r="D63" s="755"/>
      <c r="E63" s="760"/>
      <c r="F63" s="188"/>
      <c r="G63" s="188"/>
      <c r="H63" s="188"/>
      <c r="I63" s="188"/>
      <c r="J63" s="188"/>
      <c r="K63" s="704"/>
      <c r="L63" s="704"/>
      <c r="M63" s="704"/>
    </row>
    <row r="64" spans="1:13" ht="15" hidden="1">
      <c r="A64" s="756" t="s">
        <v>141</v>
      </c>
      <c r="B64" s="754" t="s">
        <v>5</v>
      </c>
      <c r="C64" s="174"/>
      <c r="D64" s="174"/>
      <c r="E64" s="238"/>
      <c r="F64" s="174"/>
      <c r="G64" s="174"/>
      <c r="H64" s="174"/>
      <c r="I64" s="174"/>
      <c r="J64" s="174"/>
      <c r="K64" s="706"/>
      <c r="L64" s="706"/>
      <c r="M64" s="706"/>
    </row>
    <row r="65" spans="1:13" ht="15" hidden="1">
      <c r="A65" s="756" t="s">
        <v>212</v>
      </c>
      <c r="B65" s="754" t="s">
        <v>127</v>
      </c>
      <c r="C65" s="174"/>
      <c r="D65" s="174"/>
      <c r="E65" s="238"/>
      <c r="F65" s="174"/>
      <c r="G65" s="174"/>
      <c r="H65" s="174"/>
      <c r="I65" s="174"/>
      <c r="J65" s="174"/>
      <c r="K65" s="706"/>
      <c r="L65" s="706"/>
      <c r="M65" s="706"/>
    </row>
    <row r="66" spans="1:13" ht="15" hidden="1">
      <c r="A66" s="753"/>
      <c r="B66" s="757" t="s">
        <v>63</v>
      </c>
      <c r="C66" s="174"/>
      <c r="D66" s="174"/>
      <c r="E66" s="238"/>
      <c r="F66" s="174"/>
      <c r="G66" s="174"/>
      <c r="H66" s="174"/>
      <c r="I66" s="174"/>
      <c r="J66" s="174"/>
      <c r="K66" s="706"/>
      <c r="L66" s="706"/>
      <c r="M66" s="706"/>
    </row>
    <row r="67" spans="1:13" ht="15.75" hidden="1" thickBot="1">
      <c r="A67" s="758"/>
      <c r="B67" s="759" t="s">
        <v>9</v>
      </c>
      <c r="C67" s="683"/>
      <c r="D67" s="683"/>
      <c r="E67" s="682"/>
      <c r="F67" s="683"/>
      <c r="G67" s="683"/>
      <c r="H67" s="683"/>
      <c r="I67" s="683"/>
      <c r="J67" s="683"/>
      <c r="K67" s="708"/>
      <c r="L67" s="708"/>
      <c r="M67" s="708"/>
    </row>
    <row r="68" spans="1:13" ht="15">
      <c r="A68" s="764" t="s">
        <v>160</v>
      </c>
      <c r="B68" s="765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</row>
    <row r="69" spans="1:13" ht="15.75">
      <c r="A69" s="920" t="s">
        <v>350</v>
      </c>
      <c r="B69" s="920"/>
      <c r="C69" s="920"/>
      <c r="D69" s="920"/>
      <c r="E69" s="920"/>
      <c r="F69" s="920"/>
      <c r="G69" s="920"/>
      <c r="H69" s="920"/>
      <c r="I69" s="920"/>
      <c r="J69" s="920"/>
      <c r="K69" s="920"/>
      <c r="L69" s="920"/>
      <c r="M69" s="920"/>
    </row>
    <row r="70" spans="1:13" ht="15">
      <c r="A70" s="908"/>
      <c r="B70" s="908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</row>
    <row r="71" spans="1:2" ht="15">
      <c r="A71" s="197"/>
      <c r="B71" s="197"/>
    </row>
    <row r="72" spans="1:2" ht="15">
      <c r="A72" s="197"/>
      <c r="B72" s="197"/>
    </row>
  </sheetData>
  <sheetProtection/>
  <mergeCells count="12">
    <mergeCell ref="A69:M69"/>
    <mergeCell ref="A8:A12"/>
    <mergeCell ref="A13:A17"/>
    <mergeCell ref="A18:A22"/>
    <mergeCell ref="A23:A27"/>
    <mergeCell ref="A28:A32"/>
    <mergeCell ref="A2:B2"/>
    <mergeCell ref="A70:B70"/>
    <mergeCell ref="A3:K3"/>
    <mergeCell ref="A4:M4"/>
    <mergeCell ref="A5:M5"/>
    <mergeCell ref="A6:M6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5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N73"/>
  <sheetViews>
    <sheetView zoomScale="87" zoomScaleNormal="87" zoomScalePageLayoutView="0" workbookViewId="0" topLeftCell="A16">
      <selection activeCell="P56" sqref="P56"/>
    </sheetView>
  </sheetViews>
  <sheetFormatPr defaultColWidth="11.421875" defaultRowHeight="12.75"/>
  <cols>
    <col min="1" max="1" width="23.8515625" style="0" customWidth="1"/>
    <col min="2" max="2" width="20.140625" style="0" customWidth="1"/>
    <col min="3" max="3" width="13.7109375" style="0" hidden="1" customWidth="1"/>
    <col min="4" max="4" width="14.421875" style="0" hidden="1" customWidth="1"/>
    <col min="5" max="5" width="13.7109375" style="0" hidden="1" customWidth="1"/>
    <col min="6" max="6" width="13.57421875" style="0" hidden="1" customWidth="1"/>
    <col min="7" max="7" width="13.140625" style="0" hidden="1" customWidth="1"/>
    <col min="8" max="8" width="14.28125" style="0" hidden="1" customWidth="1"/>
    <col min="9" max="9" width="12.140625" style="0" customWidth="1"/>
    <col min="11" max="11" width="11.421875" style="0" customWidth="1"/>
  </cols>
  <sheetData>
    <row r="1" spans="1:14" ht="12.7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12.7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35.25" customHeight="1">
      <c r="A3" s="818"/>
      <c r="B3" s="818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 ht="14.25" customHeight="1">
      <c r="A4" s="818"/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290"/>
      <c r="M4" s="290"/>
      <c r="N4" s="290"/>
    </row>
    <row r="5" spans="1:14" ht="12.75">
      <c r="A5" s="805" t="s">
        <v>166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290"/>
    </row>
    <row r="6" spans="1:14" ht="12.75">
      <c r="A6" s="805" t="s">
        <v>177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290"/>
    </row>
    <row r="7" spans="1:14" ht="12.75">
      <c r="A7" s="805" t="s">
        <v>288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290"/>
    </row>
    <row r="8" spans="1:14" ht="12.75">
      <c r="A8" s="382" t="s">
        <v>50</v>
      </c>
      <c r="B8" s="382" t="s">
        <v>111</v>
      </c>
      <c r="C8" s="383" t="s">
        <v>135</v>
      </c>
      <c r="D8" s="383" t="s">
        <v>151</v>
      </c>
      <c r="E8" s="383" t="s">
        <v>147</v>
      </c>
      <c r="F8" s="383" t="s">
        <v>157</v>
      </c>
      <c r="G8" s="383" t="s">
        <v>162</v>
      </c>
      <c r="H8" s="383" t="s">
        <v>169</v>
      </c>
      <c r="I8" s="383" t="s">
        <v>305</v>
      </c>
      <c r="J8" s="383" t="s">
        <v>306</v>
      </c>
      <c r="K8" s="384" t="s">
        <v>307</v>
      </c>
      <c r="L8" s="384" t="s">
        <v>298</v>
      </c>
      <c r="M8" s="384" t="s">
        <v>299</v>
      </c>
      <c r="N8" s="290"/>
    </row>
    <row r="9" spans="1:14" ht="12.75">
      <c r="A9" s="891" t="s">
        <v>27</v>
      </c>
      <c r="B9" s="385" t="s">
        <v>3</v>
      </c>
      <c r="C9" s="386">
        <f aca="true" t="shared" si="0" ref="C9:H9">SUM(C14+C19+C24+C29+C39+C44+C49+C54+C59+C64)</f>
        <v>248.62999999999994</v>
      </c>
      <c r="D9" s="386">
        <f t="shared" si="0"/>
        <v>234.69</v>
      </c>
      <c r="E9" s="386">
        <f t="shared" si="0"/>
        <v>117.22</v>
      </c>
      <c r="F9" s="386">
        <f t="shared" si="0"/>
        <v>129.14</v>
      </c>
      <c r="G9" s="386">
        <f t="shared" si="0"/>
        <v>173.98000000000002</v>
      </c>
      <c r="H9" s="386">
        <f t="shared" si="0"/>
        <v>165.36999999999998</v>
      </c>
      <c r="I9" s="386">
        <f>SUM(I14+I19+I24+I29+I39+I44+I49+I54+I59+I64)</f>
        <v>130.58</v>
      </c>
      <c r="J9" s="386">
        <f aca="true" t="shared" si="1" ref="J9:K11">SUM(J14+J19+J24+J29+J34+J39+J44+J49+J54+J59+J64)</f>
        <v>126.74</v>
      </c>
      <c r="K9" s="386">
        <f t="shared" si="1"/>
        <v>207.13</v>
      </c>
      <c r="L9" s="386">
        <f aca="true" t="shared" si="2" ref="L9:M11">SUM(L14+L19+L24+L29+L34+L39+L44+L49+L54+L59+L64)</f>
        <v>83.13000000000001</v>
      </c>
      <c r="M9" s="386">
        <f t="shared" si="2"/>
        <v>137.51</v>
      </c>
      <c r="N9" s="290"/>
    </row>
    <row r="10" spans="1:14" ht="12.75">
      <c r="A10" s="892"/>
      <c r="B10" s="387" t="s">
        <v>5</v>
      </c>
      <c r="C10" s="339">
        <f>SUM(C15+C20+C25+C30+C40+C45+C50+C55+C60+C65)</f>
        <v>207.09999999999997</v>
      </c>
      <c r="D10" s="339">
        <f>SUM(D15+D20+D25+D30+D40+D45+D50+D55+D60+D65)</f>
        <v>163.02999999999997</v>
      </c>
      <c r="E10" s="339">
        <f aca="true" t="shared" si="3" ref="E10:I11">SUM(E15+E20+E25+E30+E40+E45+E50+E60+E55+E65)</f>
        <v>117.22</v>
      </c>
      <c r="F10" s="339">
        <f t="shared" si="3"/>
        <v>125.53999999999999</v>
      </c>
      <c r="G10" s="339">
        <f t="shared" si="3"/>
        <v>82.31</v>
      </c>
      <c r="H10" s="339">
        <f t="shared" si="3"/>
        <v>162.74999999999997</v>
      </c>
      <c r="I10" s="339">
        <f t="shared" si="3"/>
        <v>130.58</v>
      </c>
      <c r="J10" s="386">
        <f t="shared" si="1"/>
        <v>116.96999999999998</v>
      </c>
      <c r="K10" s="386">
        <f t="shared" si="1"/>
        <v>202.63</v>
      </c>
      <c r="L10" s="386">
        <f t="shared" si="2"/>
        <v>49.69</v>
      </c>
      <c r="M10" s="386">
        <f>SUM(M15+M20+M25+M30+M35+M40+M45+M50+M55+M60+M65)</f>
        <v>123.87</v>
      </c>
      <c r="N10" s="290"/>
    </row>
    <row r="11" spans="1:14" ht="12.75">
      <c r="A11" s="892"/>
      <c r="B11" s="340" t="s">
        <v>67</v>
      </c>
      <c r="C11" s="339">
        <f>SUM(C16+C21+C26+C31+C41+C46+C51+C61+C56+C66)</f>
        <v>76299.3</v>
      </c>
      <c r="D11" s="339">
        <f>SUM(D16+D21+D26+D31+D41+D46+D51+D56+D61+D66)</f>
        <v>61127.47</v>
      </c>
      <c r="E11" s="339">
        <f t="shared" si="3"/>
        <v>59494.780000000006</v>
      </c>
      <c r="F11" s="339">
        <f t="shared" si="3"/>
        <v>49938.6</v>
      </c>
      <c r="G11" s="339">
        <f t="shared" si="3"/>
        <v>34609.49</v>
      </c>
      <c r="H11" s="339">
        <f t="shared" si="3"/>
        <v>180369.52000000002</v>
      </c>
      <c r="I11" s="339">
        <f t="shared" si="3"/>
        <v>84184.4</v>
      </c>
      <c r="J11" s="386">
        <f t="shared" si="1"/>
        <v>73022.2</v>
      </c>
      <c r="K11" s="386">
        <f t="shared" si="1"/>
        <v>219539.53</v>
      </c>
      <c r="L11" s="386">
        <f t="shared" si="2"/>
        <v>48179</v>
      </c>
      <c r="M11" s="386">
        <f>SUM(M16+M21+M26+M31+M36+M41+M46+M51+M56+M61+M66)</f>
        <v>156909.84</v>
      </c>
      <c r="N11" s="290"/>
    </row>
    <row r="12" spans="1:14" ht="12.75">
      <c r="A12" s="892"/>
      <c r="B12" s="387" t="s">
        <v>128</v>
      </c>
      <c r="C12" s="573">
        <f aca="true" t="shared" si="4" ref="C12:H12">SUM(C11/C10)</f>
        <v>368.41767262192184</v>
      </c>
      <c r="D12" s="573">
        <f t="shared" si="4"/>
        <v>374.94614488131026</v>
      </c>
      <c r="E12" s="573">
        <f t="shared" si="4"/>
        <v>507.5480293465279</v>
      </c>
      <c r="F12" s="573">
        <f t="shared" si="4"/>
        <v>397.7903457065477</v>
      </c>
      <c r="G12" s="573">
        <f t="shared" si="4"/>
        <v>420.4773417567731</v>
      </c>
      <c r="H12" s="573">
        <f t="shared" si="4"/>
        <v>1108.2612596006147</v>
      </c>
      <c r="I12" s="573">
        <f>SUM(I11/I10)</f>
        <v>644.6959718180425</v>
      </c>
      <c r="J12" s="573">
        <f>SUM(J11/J10)</f>
        <v>624.2814396853895</v>
      </c>
      <c r="K12" s="573">
        <f>SUM(K11/K10)</f>
        <v>1083.4502788333416</v>
      </c>
      <c r="L12" s="573">
        <f>SUM(L11/L10)</f>
        <v>969.5914670959952</v>
      </c>
      <c r="M12" s="573">
        <f>SUM(M11/M10)</f>
        <v>1266.7299588278033</v>
      </c>
      <c r="N12" s="290"/>
    </row>
    <row r="13" spans="1:14" ht="12.75">
      <c r="A13" s="893"/>
      <c r="B13" s="387" t="s">
        <v>9</v>
      </c>
      <c r="C13" s="342">
        <f>SUM(C18+C23+C28+C33+C43+C48+C53+C58+C63+C68)</f>
        <v>290</v>
      </c>
      <c r="D13" s="342">
        <f aca="true" t="shared" si="5" ref="D13:I13">SUM(D18+D23+D28+D33+D43+D48+D53+D58+D68)</f>
        <v>413</v>
      </c>
      <c r="E13" s="342">
        <f t="shared" si="5"/>
        <v>198</v>
      </c>
      <c r="F13" s="342">
        <f t="shared" si="5"/>
        <v>194</v>
      </c>
      <c r="G13" s="342">
        <f t="shared" si="5"/>
        <v>158</v>
      </c>
      <c r="H13" s="342">
        <f t="shared" si="5"/>
        <v>231</v>
      </c>
      <c r="I13" s="342">
        <f t="shared" si="5"/>
        <v>128</v>
      </c>
      <c r="J13" s="386">
        <f>SUM(J18+J23+J28+J33+J38+J43+J48+J53+J58+J63+J68)</f>
        <v>191</v>
      </c>
      <c r="K13" s="386">
        <f>SUM(K18+K23+K28+K33+K38+K43+K48+K53+K58+K63+K68)</f>
        <v>323</v>
      </c>
      <c r="L13" s="386">
        <f>SUM(L18+L23+L28+L33+L38+L43+L48+L53+L58+L63+L68)</f>
        <v>202</v>
      </c>
      <c r="M13" s="386">
        <f>SUM(M18+M23+M28+M33+M38+M43+M48+M53+M58+M63+M68)</f>
        <v>280</v>
      </c>
      <c r="N13" s="290"/>
    </row>
    <row r="14" spans="1:14" ht="12.75">
      <c r="A14" s="894" t="s">
        <v>6</v>
      </c>
      <c r="B14" s="389" t="s">
        <v>3</v>
      </c>
      <c r="C14" s="347">
        <v>118.6</v>
      </c>
      <c r="D14" s="347">
        <v>80</v>
      </c>
      <c r="E14" s="512">
        <v>91.64</v>
      </c>
      <c r="F14" s="512">
        <v>98.42</v>
      </c>
      <c r="G14" s="512">
        <v>143.4</v>
      </c>
      <c r="H14" s="512">
        <v>132.26</v>
      </c>
      <c r="I14" s="512">
        <v>112.68</v>
      </c>
      <c r="J14" s="512">
        <v>110.84</v>
      </c>
      <c r="K14" s="512">
        <v>184.41</v>
      </c>
      <c r="L14" s="512">
        <v>73.65</v>
      </c>
      <c r="M14" s="512">
        <v>105.75</v>
      </c>
      <c r="N14" s="290"/>
    </row>
    <row r="15" spans="1:14" ht="12.75">
      <c r="A15" s="895"/>
      <c r="B15" s="389" t="s">
        <v>5</v>
      </c>
      <c r="C15" s="347">
        <v>118.6</v>
      </c>
      <c r="D15" s="347">
        <v>70.43</v>
      </c>
      <c r="E15" s="496">
        <v>91.64</v>
      </c>
      <c r="F15" s="496">
        <v>98.42</v>
      </c>
      <c r="G15" s="496">
        <v>73.76</v>
      </c>
      <c r="H15" s="496">
        <v>129.64</v>
      </c>
      <c r="I15" s="496">
        <v>112.68</v>
      </c>
      <c r="J15" s="496">
        <v>101.27</v>
      </c>
      <c r="K15" s="496">
        <v>184.41</v>
      </c>
      <c r="L15" s="496">
        <v>43.62</v>
      </c>
      <c r="M15" s="496">
        <v>105.75</v>
      </c>
      <c r="N15" s="290"/>
    </row>
    <row r="16" spans="1:14" ht="12.75">
      <c r="A16" s="895"/>
      <c r="B16" s="389" t="s">
        <v>67</v>
      </c>
      <c r="C16" s="347">
        <v>48668</v>
      </c>
      <c r="D16" s="347">
        <v>37643</v>
      </c>
      <c r="E16" s="512">
        <v>51059</v>
      </c>
      <c r="F16" s="512">
        <v>42480</v>
      </c>
      <c r="G16" s="512">
        <v>33154</v>
      </c>
      <c r="H16" s="512">
        <v>170664</v>
      </c>
      <c r="I16" s="512">
        <v>78589.5</v>
      </c>
      <c r="J16" s="512">
        <v>72607</v>
      </c>
      <c r="K16" s="512">
        <v>187457</v>
      </c>
      <c r="L16" s="512">
        <v>46097</v>
      </c>
      <c r="M16" s="512">
        <v>150360</v>
      </c>
      <c r="N16" s="290"/>
    </row>
    <row r="17" spans="1:14" ht="12.75">
      <c r="A17" s="895"/>
      <c r="B17" s="389" t="s">
        <v>63</v>
      </c>
      <c r="C17" s="351">
        <f aca="true" t="shared" si="6" ref="C17:H17">(C16/C15)</f>
        <v>410.35413153457</v>
      </c>
      <c r="D17" s="351">
        <f t="shared" si="6"/>
        <v>534.4739457617492</v>
      </c>
      <c r="E17" s="351">
        <f t="shared" si="6"/>
        <v>557.1693583587953</v>
      </c>
      <c r="F17" s="351">
        <f t="shared" si="6"/>
        <v>431.6195895143263</v>
      </c>
      <c r="G17" s="351">
        <f t="shared" si="6"/>
        <v>449.4848156182212</v>
      </c>
      <c r="H17" s="351">
        <f t="shared" si="6"/>
        <v>1316.4455414995373</v>
      </c>
      <c r="I17" s="351">
        <f>(I16/I15)</f>
        <v>697.4574014909477</v>
      </c>
      <c r="J17" s="351">
        <f>(J16/J15)</f>
        <v>716.9645502123037</v>
      </c>
      <c r="K17" s="351">
        <f>(K16/K15)</f>
        <v>1016.5229651320427</v>
      </c>
      <c r="L17" s="351">
        <f>(L16/L15)</f>
        <v>1056.7858780375975</v>
      </c>
      <c r="M17" s="351">
        <f>(M16/M15)</f>
        <v>1421.8439716312057</v>
      </c>
      <c r="N17" s="290"/>
    </row>
    <row r="18" spans="1:14" ht="12.75">
      <c r="A18" s="896"/>
      <c r="B18" s="389" t="s">
        <v>9</v>
      </c>
      <c r="C18" s="349">
        <v>92</v>
      </c>
      <c r="D18" s="349">
        <v>124</v>
      </c>
      <c r="E18" s="526">
        <v>98</v>
      </c>
      <c r="F18" s="526">
        <v>110</v>
      </c>
      <c r="G18" s="526">
        <v>84</v>
      </c>
      <c r="H18" s="526">
        <v>186</v>
      </c>
      <c r="I18" s="526">
        <v>102</v>
      </c>
      <c r="J18" s="526">
        <v>154</v>
      </c>
      <c r="K18" s="526">
        <v>292</v>
      </c>
      <c r="L18" s="526">
        <v>170</v>
      </c>
      <c r="M18" s="526">
        <v>210</v>
      </c>
      <c r="N18" s="290"/>
    </row>
    <row r="19" spans="1:14" ht="12.75" hidden="1">
      <c r="A19" s="576"/>
      <c r="B19" s="389" t="s">
        <v>3</v>
      </c>
      <c r="C19" s="391"/>
      <c r="D19" s="391"/>
      <c r="E19" s="496"/>
      <c r="F19" s="496"/>
      <c r="G19" s="496"/>
      <c r="H19" s="496"/>
      <c r="I19" s="496"/>
      <c r="J19" s="496"/>
      <c r="K19" s="496"/>
      <c r="L19" s="496"/>
      <c r="M19" s="496"/>
      <c r="N19" s="290"/>
    </row>
    <row r="20" spans="1:14" ht="12.75" hidden="1">
      <c r="A20" s="576" t="s">
        <v>10</v>
      </c>
      <c r="B20" s="389" t="s">
        <v>5</v>
      </c>
      <c r="C20" s="391"/>
      <c r="D20" s="391"/>
      <c r="E20" s="496"/>
      <c r="F20" s="496"/>
      <c r="G20" s="496"/>
      <c r="H20" s="496"/>
      <c r="I20" s="496"/>
      <c r="J20" s="496"/>
      <c r="K20" s="496"/>
      <c r="L20" s="496"/>
      <c r="M20" s="496"/>
      <c r="N20" s="290"/>
    </row>
    <row r="21" spans="1:14" ht="12.75" hidden="1">
      <c r="A21" s="576" t="s">
        <v>11</v>
      </c>
      <c r="B21" s="389" t="s">
        <v>67</v>
      </c>
      <c r="C21" s="391"/>
      <c r="D21" s="391"/>
      <c r="E21" s="512"/>
      <c r="F21" s="512"/>
      <c r="G21" s="512"/>
      <c r="H21" s="512"/>
      <c r="I21" s="512"/>
      <c r="J21" s="512"/>
      <c r="K21" s="512"/>
      <c r="L21" s="512"/>
      <c r="M21" s="512"/>
      <c r="N21" s="290"/>
    </row>
    <row r="22" spans="1:14" ht="12.75" hidden="1">
      <c r="A22" s="576"/>
      <c r="B22" s="389" t="s">
        <v>63</v>
      </c>
      <c r="C22" s="391" t="e">
        <f>SUM(C21/C20)</f>
        <v>#DIV/0!</v>
      </c>
      <c r="D22" s="391" t="e">
        <f>SUM(D21/D20)</f>
        <v>#DIV/0!</v>
      </c>
      <c r="E22" s="391" t="e">
        <f>SUM(E21/E20)</f>
        <v>#DIV/0!</v>
      </c>
      <c r="F22" s="391" t="e">
        <f>SUM(F21/F20)</f>
        <v>#DIV/0!</v>
      </c>
      <c r="G22" s="391" t="e">
        <f>SUM(G21/G20)</f>
        <v>#DIV/0!</v>
      </c>
      <c r="H22" s="391"/>
      <c r="I22" s="391"/>
      <c r="J22" s="391"/>
      <c r="K22" s="391"/>
      <c r="L22" s="391"/>
      <c r="M22" s="391"/>
      <c r="N22" s="290"/>
    </row>
    <row r="23" spans="1:14" ht="12.75" hidden="1">
      <c r="A23" s="575"/>
      <c r="B23" s="389" t="s">
        <v>9</v>
      </c>
      <c r="C23" s="347"/>
      <c r="D23" s="347"/>
      <c r="E23" s="496"/>
      <c r="F23" s="496"/>
      <c r="G23" s="496"/>
      <c r="H23" s="496"/>
      <c r="I23" s="496"/>
      <c r="J23" s="496"/>
      <c r="K23" s="496"/>
      <c r="L23" s="496"/>
      <c r="M23" s="496"/>
      <c r="N23" s="290"/>
    </row>
    <row r="24" spans="1:14" ht="12.75" hidden="1">
      <c r="A24" s="575"/>
      <c r="B24" s="389" t="s">
        <v>3</v>
      </c>
      <c r="C24" s="391">
        <v>64.74</v>
      </c>
      <c r="D24" s="391">
        <v>81.84</v>
      </c>
      <c r="E24" s="496"/>
      <c r="F24" s="496"/>
      <c r="G24" s="496"/>
      <c r="H24" s="496"/>
      <c r="I24" s="496"/>
      <c r="J24" s="496"/>
      <c r="K24" s="496"/>
      <c r="L24" s="496"/>
      <c r="M24" s="496"/>
      <c r="N24" s="290"/>
    </row>
    <row r="25" spans="1:14" ht="12.75" hidden="1">
      <c r="A25" s="527" t="s">
        <v>12</v>
      </c>
      <c r="B25" s="389" t="s">
        <v>5</v>
      </c>
      <c r="C25" s="347">
        <v>56.1</v>
      </c>
      <c r="D25" s="347">
        <v>46.3</v>
      </c>
      <c r="E25" s="496"/>
      <c r="F25" s="496"/>
      <c r="G25" s="496"/>
      <c r="H25" s="496"/>
      <c r="I25" s="496"/>
      <c r="J25" s="496"/>
      <c r="K25" s="496"/>
      <c r="L25" s="496"/>
      <c r="M25" s="496"/>
      <c r="N25" s="290"/>
    </row>
    <row r="26" spans="1:14" ht="12.75" hidden="1">
      <c r="A26" s="527" t="s">
        <v>13</v>
      </c>
      <c r="B26" s="389" t="s">
        <v>67</v>
      </c>
      <c r="C26" s="347">
        <v>17325.05</v>
      </c>
      <c r="D26" s="347">
        <v>12651.5</v>
      </c>
      <c r="E26" s="512"/>
      <c r="F26" s="512"/>
      <c r="G26" s="512"/>
      <c r="H26" s="512"/>
      <c r="I26" s="512"/>
      <c r="J26" s="512"/>
      <c r="K26" s="512"/>
      <c r="L26" s="512"/>
      <c r="M26" s="512"/>
      <c r="N26" s="290"/>
    </row>
    <row r="27" spans="1:14" ht="12.75" hidden="1">
      <c r="A27" s="575"/>
      <c r="B27" s="389" t="s">
        <v>63</v>
      </c>
      <c r="C27" s="391">
        <f>SUM(C26/C25)</f>
        <v>308.82442067736184</v>
      </c>
      <c r="D27" s="391">
        <f>SUM(D26/D25)</f>
        <v>273.2505399568035</v>
      </c>
      <c r="E27" s="391" t="e">
        <f>SUM(E26/E25)</f>
        <v>#DIV/0!</v>
      </c>
      <c r="F27" s="391" t="e">
        <f>SUM(F26/F25)</f>
        <v>#DIV/0!</v>
      </c>
      <c r="G27" s="391" t="e">
        <f>SUM(G26/G25)</f>
        <v>#DIV/0!</v>
      </c>
      <c r="H27" s="391"/>
      <c r="I27" s="391"/>
      <c r="J27" s="391"/>
      <c r="K27" s="391"/>
      <c r="L27" s="391"/>
      <c r="M27" s="391"/>
      <c r="N27" s="290"/>
    </row>
    <row r="28" spans="1:14" ht="12.75" hidden="1">
      <c r="A28" s="575"/>
      <c r="B28" s="389" t="s">
        <v>9</v>
      </c>
      <c r="C28" s="349">
        <v>84</v>
      </c>
      <c r="D28" s="349">
        <v>89</v>
      </c>
      <c r="E28" s="526"/>
      <c r="F28" s="496"/>
      <c r="G28" s="496"/>
      <c r="H28" s="496"/>
      <c r="I28" s="496"/>
      <c r="J28" s="496"/>
      <c r="K28" s="496"/>
      <c r="L28" s="496"/>
      <c r="M28" s="496"/>
      <c r="N28" s="290"/>
    </row>
    <row r="29" spans="1:14" ht="12.75" hidden="1">
      <c r="A29" s="575"/>
      <c r="B29" s="389" t="s">
        <v>3</v>
      </c>
      <c r="C29" s="391">
        <v>0.6</v>
      </c>
      <c r="D29" s="391">
        <v>2.51</v>
      </c>
      <c r="E29" s="496">
        <v>0.94</v>
      </c>
      <c r="F29" s="496">
        <v>2.03</v>
      </c>
      <c r="G29" s="496"/>
      <c r="H29" s="496"/>
      <c r="I29" s="496"/>
      <c r="J29" s="496"/>
      <c r="K29" s="496"/>
      <c r="L29" s="496"/>
      <c r="M29" s="496"/>
      <c r="N29" s="290"/>
    </row>
    <row r="30" spans="1:14" ht="12.75" hidden="1">
      <c r="A30" s="527" t="s">
        <v>14</v>
      </c>
      <c r="B30" s="389" t="s">
        <v>5</v>
      </c>
      <c r="C30" s="347">
        <v>0.6</v>
      </c>
      <c r="D30" s="347"/>
      <c r="E30" s="496">
        <v>0.94</v>
      </c>
      <c r="F30" s="496">
        <v>1.38</v>
      </c>
      <c r="G30" s="496"/>
      <c r="H30" s="496"/>
      <c r="I30" s="496"/>
      <c r="J30" s="496"/>
      <c r="K30" s="496"/>
      <c r="L30" s="496"/>
      <c r="M30" s="496"/>
      <c r="N30" s="290"/>
    </row>
    <row r="31" spans="1:14" ht="12.75" hidden="1">
      <c r="A31" s="527" t="s">
        <v>15</v>
      </c>
      <c r="B31" s="389" t="s">
        <v>67</v>
      </c>
      <c r="C31" s="347">
        <v>246</v>
      </c>
      <c r="D31" s="347"/>
      <c r="E31" s="512">
        <v>253.98</v>
      </c>
      <c r="F31" s="512">
        <v>483</v>
      </c>
      <c r="G31" s="512"/>
      <c r="H31" s="512"/>
      <c r="I31" s="512"/>
      <c r="J31" s="512"/>
      <c r="K31" s="512"/>
      <c r="L31" s="512"/>
      <c r="M31" s="512"/>
      <c r="N31" s="290"/>
    </row>
    <row r="32" spans="1:14" ht="12.75" hidden="1">
      <c r="A32" s="575"/>
      <c r="B32" s="389" t="s">
        <v>63</v>
      </c>
      <c r="C32" s="347">
        <f>SUM(C31/C30)</f>
        <v>410</v>
      </c>
      <c r="D32" s="347" t="e">
        <f>SUM(D31/D30)</f>
        <v>#DIV/0!</v>
      </c>
      <c r="E32" s="347">
        <f>SUM(E31/E30)</f>
        <v>270.1914893617021</v>
      </c>
      <c r="F32" s="347">
        <f>SUM(F31/F30)</f>
        <v>350</v>
      </c>
      <c r="G32" s="347" t="e">
        <f>SUM(G31/G30)</f>
        <v>#DIV/0!</v>
      </c>
      <c r="H32" s="347"/>
      <c r="I32" s="347"/>
      <c r="J32" s="347"/>
      <c r="K32" s="347"/>
      <c r="L32" s="347"/>
      <c r="M32" s="347"/>
      <c r="N32" s="290"/>
    </row>
    <row r="33" spans="1:14" ht="12.75" hidden="1">
      <c r="A33" s="575"/>
      <c r="B33" s="389" t="s">
        <v>9</v>
      </c>
      <c r="C33" s="349">
        <v>5</v>
      </c>
      <c r="D33" s="349">
        <v>8</v>
      </c>
      <c r="E33" s="526">
        <v>3</v>
      </c>
      <c r="F33" s="526">
        <v>13</v>
      </c>
      <c r="G33" s="526"/>
      <c r="H33" s="526"/>
      <c r="I33" s="526"/>
      <c r="J33" s="526"/>
      <c r="K33" s="526"/>
      <c r="L33" s="526"/>
      <c r="M33" s="526"/>
      <c r="N33" s="290"/>
    </row>
    <row r="34" spans="1:14" ht="12.75">
      <c r="A34" s="894" t="s">
        <v>15</v>
      </c>
      <c r="B34" s="389" t="s">
        <v>3</v>
      </c>
      <c r="C34" s="349"/>
      <c r="D34" s="349"/>
      <c r="E34" s="526"/>
      <c r="F34" s="526"/>
      <c r="G34" s="526"/>
      <c r="H34" s="526"/>
      <c r="I34" s="526">
        <v>0</v>
      </c>
      <c r="J34" s="512">
        <v>0.55</v>
      </c>
      <c r="K34" s="512">
        <v>1.3</v>
      </c>
      <c r="L34" s="512">
        <v>0.18</v>
      </c>
      <c r="M34" s="512">
        <v>1.72</v>
      </c>
      <c r="N34" s="290"/>
    </row>
    <row r="35" spans="1:14" ht="12.75">
      <c r="A35" s="895"/>
      <c r="B35" s="389" t="s">
        <v>5</v>
      </c>
      <c r="C35" s="349"/>
      <c r="D35" s="349"/>
      <c r="E35" s="526"/>
      <c r="F35" s="526"/>
      <c r="G35" s="526"/>
      <c r="H35" s="526"/>
      <c r="I35" s="526">
        <v>0</v>
      </c>
      <c r="J35" s="512">
        <v>0.35</v>
      </c>
      <c r="K35" s="512">
        <v>1.3</v>
      </c>
      <c r="L35" s="512">
        <v>0.18</v>
      </c>
      <c r="M35" s="512">
        <v>1.72</v>
      </c>
      <c r="N35" s="290"/>
    </row>
    <row r="36" spans="1:14" ht="12.75">
      <c r="A36" s="895"/>
      <c r="B36" s="389" t="s">
        <v>67</v>
      </c>
      <c r="C36" s="349"/>
      <c r="D36" s="349"/>
      <c r="E36" s="526"/>
      <c r="F36" s="526"/>
      <c r="G36" s="526"/>
      <c r="H36" s="526"/>
      <c r="I36" s="526">
        <v>0</v>
      </c>
      <c r="J36" s="512">
        <v>16</v>
      </c>
      <c r="K36" s="512">
        <v>187.7</v>
      </c>
      <c r="L36" s="512">
        <v>403</v>
      </c>
      <c r="M36" s="512">
        <v>820</v>
      </c>
      <c r="N36" s="290"/>
    </row>
    <row r="37" spans="1:14" ht="12.75">
      <c r="A37" s="895"/>
      <c r="B37" s="389" t="s">
        <v>63</v>
      </c>
      <c r="C37" s="349"/>
      <c r="D37" s="349"/>
      <c r="E37" s="526"/>
      <c r="F37" s="526"/>
      <c r="G37" s="526"/>
      <c r="H37" s="526"/>
      <c r="I37" s="526">
        <v>0</v>
      </c>
      <c r="J37" s="351">
        <f>(J36/J35)</f>
        <v>45.714285714285715</v>
      </c>
      <c r="K37" s="351">
        <f>(K36/K35)</f>
        <v>144.38461538461536</v>
      </c>
      <c r="L37" s="351">
        <f>(L36/L35)</f>
        <v>2238.888888888889</v>
      </c>
      <c r="M37" s="351">
        <f>(M36/M35)</f>
        <v>476.74418604651163</v>
      </c>
      <c r="N37" s="290"/>
    </row>
    <row r="38" spans="1:14" ht="12.75">
      <c r="A38" s="896"/>
      <c r="B38" s="389" t="s">
        <v>9</v>
      </c>
      <c r="C38" s="349"/>
      <c r="D38" s="349"/>
      <c r="E38" s="526"/>
      <c r="F38" s="526"/>
      <c r="G38" s="526"/>
      <c r="H38" s="526"/>
      <c r="I38" s="526">
        <v>0</v>
      </c>
      <c r="J38" s="526">
        <v>3</v>
      </c>
      <c r="K38" s="526">
        <v>7</v>
      </c>
      <c r="L38" s="526">
        <v>6</v>
      </c>
      <c r="M38" s="526">
        <v>3</v>
      </c>
      <c r="N38" s="290"/>
    </row>
    <row r="39" spans="1:14" ht="12.75">
      <c r="A39" s="894" t="s">
        <v>175</v>
      </c>
      <c r="B39" s="393" t="s">
        <v>3</v>
      </c>
      <c r="C39" s="391">
        <v>7.14</v>
      </c>
      <c r="D39" s="391">
        <v>6.3</v>
      </c>
      <c r="E39" s="496">
        <v>3.4</v>
      </c>
      <c r="F39" s="496">
        <v>1.24</v>
      </c>
      <c r="G39" s="496">
        <v>0.25</v>
      </c>
      <c r="H39" s="496">
        <v>0.32</v>
      </c>
      <c r="I39" s="496">
        <v>5.15</v>
      </c>
      <c r="J39" s="496">
        <v>0</v>
      </c>
      <c r="K39" s="496">
        <v>0.92</v>
      </c>
      <c r="L39" s="496">
        <v>0</v>
      </c>
      <c r="M39" s="496">
        <v>0</v>
      </c>
      <c r="N39" s="290"/>
    </row>
    <row r="40" spans="1:14" ht="12.75">
      <c r="A40" s="895"/>
      <c r="B40" s="394" t="s">
        <v>5</v>
      </c>
      <c r="C40" s="347">
        <v>7.1</v>
      </c>
      <c r="D40" s="347">
        <v>2.6</v>
      </c>
      <c r="E40" s="496">
        <v>3.4</v>
      </c>
      <c r="F40" s="496">
        <v>1.24</v>
      </c>
      <c r="G40" s="496">
        <v>0.25</v>
      </c>
      <c r="H40" s="496">
        <v>0.32</v>
      </c>
      <c r="I40" s="496">
        <v>5.15</v>
      </c>
      <c r="J40" s="496">
        <v>0</v>
      </c>
      <c r="K40" s="496">
        <v>0.92</v>
      </c>
      <c r="L40" s="496">
        <v>0</v>
      </c>
      <c r="M40" s="496">
        <v>0</v>
      </c>
      <c r="N40" s="290"/>
    </row>
    <row r="41" spans="1:14" ht="12.75">
      <c r="A41" s="895"/>
      <c r="B41" s="389" t="s">
        <v>67</v>
      </c>
      <c r="C41" s="347">
        <v>2500</v>
      </c>
      <c r="D41" s="347">
        <v>109</v>
      </c>
      <c r="E41" s="496">
        <v>1190</v>
      </c>
      <c r="F41" s="496">
        <v>112</v>
      </c>
      <c r="G41" s="496">
        <v>4</v>
      </c>
      <c r="H41" s="496">
        <v>111.32</v>
      </c>
      <c r="I41" s="496">
        <v>1769.9</v>
      </c>
      <c r="J41" s="496">
        <v>0</v>
      </c>
      <c r="K41" s="496">
        <v>573.83</v>
      </c>
      <c r="L41" s="496">
        <v>0</v>
      </c>
      <c r="M41" s="496">
        <v>0</v>
      </c>
      <c r="N41" s="290"/>
    </row>
    <row r="42" spans="1:14" ht="12.75">
      <c r="A42" s="895"/>
      <c r="B42" s="389" t="s">
        <v>63</v>
      </c>
      <c r="C42" s="347">
        <f aca="true" t="shared" si="7" ref="C42:H42">SUM(C41/C40)</f>
        <v>352.11267605633805</v>
      </c>
      <c r="D42" s="347">
        <f t="shared" si="7"/>
        <v>41.92307692307692</v>
      </c>
      <c r="E42" s="347">
        <f t="shared" si="7"/>
        <v>350</v>
      </c>
      <c r="F42" s="347">
        <f t="shared" si="7"/>
        <v>90.3225806451613</v>
      </c>
      <c r="G42" s="347">
        <f t="shared" si="7"/>
        <v>16</v>
      </c>
      <c r="H42" s="347">
        <f t="shared" si="7"/>
        <v>347.87499999999994</v>
      </c>
      <c r="I42" s="347">
        <f>SUM(I41/I40)</f>
        <v>343.66990291262135</v>
      </c>
      <c r="J42" s="496">
        <v>0</v>
      </c>
      <c r="K42" s="510">
        <v>1769.9</v>
      </c>
      <c r="L42" s="359">
        <v>0</v>
      </c>
      <c r="M42" s="359">
        <v>0</v>
      </c>
      <c r="N42" s="290"/>
    </row>
    <row r="43" spans="1:14" ht="12.75">
      <c r="A43" s="896"/>
      <c r="B43" s="389" t="s">
        <v>9</v>
      </c>
      <c r="C43" s="349">
        <v>14</v>
      </c>
      <c r="D43" s="349">
        <v>11</v>
      </c>
      <c r="E43" s="526">
        <v>59</v>
      </c>
      <c r="F43" s="526">
        <v>9</v>
      </c>
      <c r="G43" s="526">
        <v>19</v>
      </c>
      <c r="H43" s="526">
        <v>3</v>
      </c>
      <c r="I43" s="526">
        <v>10</v>
      </c>
      <c r="J43" s="496">
        <v>0</v>
      </c>
      <c r="K43" s="526">
        <v>7</v>
      </c>
      <c r="L43" s="526">
        <v>0</v>
      </c>
      <c r="M43" s="526">
        <v>0</v>
      </c>
      <c r="N43" s="290"/>
    </row>
    <row r="44" spans="1:14" ht="12.75" hidden="1">
      <c r="A44" s="910" t="s">
        <v>153</v>
      </c>
      <c r="B44" s="393" t="s">
        <v>3</v>
      </c>
      <c r="C44" s="347"/>
      <c r="D44" s="347"/>
      <c r="E44" s="496"/>
      <c r="F44" s="510">
        <v>0.5</v>
      </c>
      <c r="G44" s="510"/>
      <c r="H44" s="510"/>
      <c r="I44" s="510"/>
      <c r="J44" s="510"/>
      <c r="K44" s="510"/>
      <c r="L44" s="510"/>
      <c r="M44" s="510"/>
      <c r="N44" s="290"/>
    </row>
    <row r="45" spans="1:14" ht="12.75" hidden="1">
      <c r="A45" s="910"/>
      <c r="B45" s="394" t="s">
        <v>5</v>
      </c>
      <c r="C45" s="347"/>
      <c r="D45" s="347"/>
      <c r="E45" s="496"/>
      <c r="F45" s="510">
        <v>0.5</v>
      </c>
      <c r="G45" s="510"/>
      <c r="H45" s="510"/>
      <c r="I45" s="510"/>
      <c r="J45" s="510"/>
      <c r="K45" s="510"/>
      <c r="L45" s="510"/>
      <c r="M45" s="510"/>
      <c r="N45" s="290"/>
    </row>
    <row r="46" spans="1:14" ht="12.75" hidden="1">
      <c r="A46" s="910"/>
      <c r="B46" s="389" t="s">
        <v>67</v>
      </c>
      <c r="C46" s="347"/>
      <c r="D46" s="347"/>
      <c r="E46" s="526"/>
      <c r="F46" s="526">
        <v>150</v>
      </c>
      <c r="G46" s="526"/>
      <c r="H46" s="526"/>
      <c r="I46" s="526"/>
      <c r="J46" s="526"/>
      <c r="K46" s="526"/>
      <c r="L46" s="526"/>
      <c r="M46" s="526"/>
      <c r="N46" s="290"/>
    </row>
    <row r="47" spans="1:14" ht="12.75" hidden="1">
      <c r="A47" s="910"/>
      <c r="B47" s="389" t="s">
        <v>63</v>
      </c>
      <c r="C47" s="347" t="e">
        <f aca="true" t="shared" si="8" ref="C47:H47">SUM(C46/C45)</f>
        <v>#DIV/0!</v>
      </c>
      <c r="D47" s="347" t="e">
        <f t="shared" si="8"/>
        <v>#DIV/0!</v>
      </c>
      <c r="E47" s="347" t="e">
        <f t="shared" si="8"/>
        <v>#DIV/0!</v>
      </c>
      <c r="F47" s="347">
        <f t="shared" si="8"/>
        <v>300</v>
      </c>
      <c r="G47" s="347" t="e">
        <f t="shared" si="8"/>
        <v>#DIV/0!</v>
      </c>
      <c r="H47" s="347" t="e">
        <f t="shared" si="8"/>
        <v>#DIV/0!</v>
      </c>
      <c r="I47" s="347"/>
      <c r="J47" s="347"/>
      <c r="K47" s="347"/>
      <c r="L47" s="347"/>
      <c r="M47" s="347"/>
      <c r="N47" s="290"/>
    </row>
    <row r="48" spans="1:14" ht="12.75" hidden="1">
      <c r="A48" s="910"/>
      <c r="B48" s="389" t="s">
        <v>9</v>
      </c>
      <c r="C48" s="347"/>
      <c r="D48" s="347"/>
      <c r="E48" s="496"/>
      <c r="F48" s="496">
        <v>2</v>
      </c>
      <c r="G48" s="496"/>
      <c r="H48" s="496"/>
      <c r="I48" s="496"/>
      <c r="J48" s="496"/>
      <c r="K48" s="496"/>
      <c r="L48" s="496"/>
      <c r="M48" s="496"/>
      <c r="N48" s="290"/>
    </row>
    <row r="49" spans="1:14" ht="12.75">
      <c r="A49" s="894" t="s">
        <v>172</v>
      </c>
      <c r="B49" s="393" t="s">
        <v>3</v>
      </c>
      <c r="C49" s="391"/>
      <c r="D49" s="391">
        <v>18.5</v>
      </c>
      <c r="E49" s="496">
        <v>9.5</v>
      </c>
      <c r="F49" s="510">
        <v>4</v>
      </c>
      <c r="G49" s="510">
        <v>4</v>
      </c>
      <c r="H49" s="510">
        <v>7.5</v>
      </c>
      <c r="I49" s="510">
        <v>12.5</v>
      </c>
      <c r="J49" s="510">
        <v>1.3</v>
      </c>
      <c r="K49" s="510">
        <v>9</v>
      </c>
      <c r="L49" s="510">
        <v>3</v>
      </c>
      <c r="M49" s="510">
        <v>11</v>
      </c>
      <c r="N49" s="290"/>
    </row>
    <row r="50" spans="1:14" ht="12.75">
      <c r="A50" s="895"/>
      <c r="B50" s="394" t="s">
        <v>5</v>
      </c>
      <c r="C50" s="347"/>
      <c r="D50" s="347">
        <v>11</v>
      </c>
      <c r="E50" s="496">
        <v>9.5</v>
      </c>
      <c r="F50" s="510">
        <v>4</v>
      </c>
      <c r="G50" s="510">
        <v>4</v>
      </c>
      <c r="H50" s="510">
        <v>7.5</v>
      </c>
      <c r="I50" s="510">
        <v>12.5</v>
      </c>
      <c r="J50" s="510">
        <v>1.3</v>
      </c>
      <c r="K50" s="510">
        <v>9</v>
      </c>
      <c r="L50" s="510">
        <v>3</v>
      </c>
      <c r="M50" s="510">
        <v>11</v>
      </c>
      <c r="N50" s="290"/>
    </row>
    <row r="51" spans="1:14" ht="12.75">
      <c r="A51" s="895"/>
      <c r="B51" s="389" t="s">
        <v>67</v>
      </c>
      <c r="C51" s="347"/>
      <c r="D51" s="347">
        <v>2850</v>
      </c>
      <c r="E51" s="526">
        <v>3320</v>
      </c>
      <c r="F51" s="347">
        <v>1044</v>
      </c>
      <c r="G51" s="347">
        <v>1120.24</v>
      </c>
      <c r="H51" s="347">
        <v>2250</v>
      </c>
      <c r="I51" s="347">
        <v>3750</v>
      </c>
      <c r="J51" s="347">
        <v>86.7</v>
      </c>
      <c r="K51" s="347">
        <v>3321</v>
      </c>
      <c r="L51" s="347">
        <v>59</v>
      </c>
      <c r="M51" s="347">
        <v>2750</v>
      </c>
      <c r="N51" s="290"/>
    </row>
    <row r="52" spans="1:14" ht="12.75">
      <c r="A52" s="895"/>
      <c r="B52" s="389" t="s">
        <v>63</v>
      </c>
      <c r="C52" s="347" t="e">
        <f>SUM(C51/C50)</f>
        <v>#DIV/0!</v>
      </c>
      <c r="D52" s="347">
        <f>SUM(D51/D50)</f>
        <v>259.09090909090907</v>
      </c>
      <c r="E52" s="347">
        <f>SUM(E51/E50)</f>
        <v>349.4736842105263</v>
      </c>
      <c r="F52" s="347">
        <f>SUM(F51/F50)</f>
        <v>261</v>
      </c>
      <c r="G52" s="347">
        <v>7</v>
      </c>
      <c r="H52" s="347">
        <v>7</v>
      </c>
      <c r="I52" s="347">
        <f>SUM(I51/I50)</f>
        <v>300</v>
      </c>
      <c r="J52" s="347">
        <f>SUM(J51/J50)</f>
        <v>66.6923076923077</v>
      </c>
      <c r="K52" s="347">
        <f>SUM(K51/K50)</f>
        <v>369</v>
      </c>
      <c r="L52" s="347">
        <f>SUM(L51/L50)</f>
        <v>19.666666666666668</v>
      </c>
      <c r="M52" s="347">
        <f>SUM(M51/M50)</f>
        <v>250</v>
      </c>
      <c r="N52" s="290"/>
    </row>
    <row r="53" spans="1:14" ht="12.75">
      <c r="A53" s="896"/>
      <c r="B53" s="389" t="s">
        <v>9</v>
      </c>
      <c r="C53" s="347"/>
      <c r="D53" s="349">
        <v>17</v>
      </c>
      <c r="E53" s="526">
        <v>7</v>
      </c>
      <c r="F53" s="496">
        <v>11</v>
      </c>
      <c r="G53" s="496">
        <v>7</v>
      </c>
      <c r="H53" s="496">
        <v>7</v>
      </c>
      <c r="I53" s="496">
        <v>15</v>
      </c>
      <c r="J53" s="496">
        <v>1</v>
      </c>
      <c r="K53" s="496">
        <v>8</v>
      </c>
      <c r="L53" s="496">
        <v>4</v>
      </c>
      <c r="M53" s="496">
        <v>10</v>
      </c>
      <c r="N53" s="290"/>
    </row>
    <row r="54" spans="1:14" ht="12.75">
      <c r="A54" s="894" t="s">
        <v>23</v>
      </c>
      <c r="B54" s="393" t="s">
        <v>3</v>
      </c>
      <c r="C54" s="391">
        <v>57.55</v>
      </c>
      <c r="D54" s="391">
        <v>45.54</v>
      </c>
      <c r="E54" s="496">
        <v>11.74</v>
      </c>
      <c r="F54" s="510">
        <v>22.95</v>
      </c>
      <c r="G54" s="510">
        <v>26.33</v>
      </c>
      <c r="H54" s="510">
        <v>25.29</v>
      </c>
      <c r="I54" s="510">
        <v>0.25</v>
      </c>
      <c r="J54" s="510">
        <v>14.05</v>
      </c>
      <c r="K54" s="580">
        <v>0</v>
      </c>
      <c r="L54" s="510">
        <v>6.3</v>
      </c>
      <c r="M54" s="510">
        <v>17.54</v>
      </c>
      <c r="N54" s="290"/>
    </row>
    <row r="55" spans="1:14" ht="12.75">
      <c r="A55" s="895"/>
      <c r="B55" s="394" t="s">
        <v>5</v>
      </c>
      <c r="C55" s="347">
        <v>24.7</v>
      </c>
      <c r="D55" s="347">
        <v>32.7</v>
      </c>
      <c r="E55" s="496">
        <v>11.74</v>
      </c>
      <c r="F55" s="510">
        <v>20</v>
      </c>
      <c r="G55" s="510">
        <v>4.3</v>
      </c>
      <c r="H55" s="510">
        <v>25.29</v>
      </c>
      <c r="I55" s="510">
        <v>0.25</v>
      </c>
      <c r="J55" s="510">
        <v>14.05</v>
      </c>
      <c r="K55" s="580">
        <v>0</v>
      </c>
      <c r="L55" s="510">
        <v>2.89</v>
      </c>
      <c r="M55" s="510">
        <v>3.9</v>
      </c>
      <c r="N55" s="290"/>
    </row>
    <row r="56" spans="1:14" ht="12.75">
      <c r="A56" s="895"/>
      <c r="B56" s="389" t="s">
        <v>67</v>
      </c>
      <c r="C56" s="347">
        <v>7560.25</v>
      </c>
      <c r="D56" s="347">
        <v>7873.97</v>
      </c>
      <c r="E56" s="526">
        <v>3671.8</v>
      </c>
      <c r="F56" s="347">
        <v>5669.6</v>
      </c>
      <c r="G56" s="347">
        <v>331.25</v>
      </c>
      <c r="H56" s="347">
        <v>7344.2</v>
      </c>
      <c r="I56" s="347">
        <v>75</v>
      </c>
      <c r="J56" s="347">
        <v>312.5</v>
      </c>
      <c r="K56" s="580">
        <v>0</v>
      </c>
      <c r="L56" s="347">
        <v>1620</v>
      </c>
      <c r="M56" s="347">
        <v>2920</v>
      </c>
      <c r="N56" s="290"/>
    </row>
    <row r="57" spans="1:14" ht="12.75">
      <c r="A57" s="895"/>
      <c r="B57" s="389" t="s">
        <v>63</v>
      </c>
      <c r="C57" s="347">
        <f aca="true" t="shared" si="9" ref="C57:H57">SUM(C56/C55)</f>
        <v>306.082995951417</v>
      </c>
      <c r="D57" s="347">
        <f t="shared" si="9"/>
        <v>240.79418960244647</v>
      </c>
      <c r="E57" s="347">
        <f t="shared" si="9"/>
        <v>312.7597955706985</v>
      </c>
      <c r="F57" s="347">
        <f t="shared" si="9"/>
        <v>283.48</v>
      </c>
      <c r="G57" s="347">
        <f t="shared" si="9"/>
        <v>77.03488372093024</v>
      </c>
      <c r="H57" s="347">
        <f t="shared" si="9"/>
        <v>290.3993673388691</v>
      </c>
      <c r="I57" s="347">
        <f>SUM(I56/I55)</f>
        <v>300</v>
      </c>
      <c r="J57" s="347">
        <f>SUM(J56/J55)</f>
        <v>22.241992882562275</v>
      </c>
      <c r="K57" s="580">
        <v>0</v>
      </c>
      <c r="L57" s="347">
        <f>SUM(L56/L55)</f>
        <v>560.553633217993</v>
      </c>
      <c r="M57" s="347">
        <f>SUM(M56/M55)</f>
        <v>748.7179487179487</v>
      </c>
      <c r="N57" s="290"/>
    </row>
    <row r="58" spans="1:14" ht="12.75">
      <c r="A58" s="896"/>
      <c r="B58" s="389" t="s">
        <v>9</v>
      </c>
      <c r="C58" s="349">
        <v>95</v>
      </c>
      <c r="D58" s="349">
        <v>164</v>
      </c>
      <c r="E58" s="526">
        <v>31</v>
      </c>
      <c r="F58" s="496">
        <v>49</v>
      </c>
      <c r="G58" s="496">
        <v>48</v>
      </c>
      <c r="H58" s="496">
        <v>35</v>
      </c>
      <c r="I58" s="496">
        <v>1</v>
      </c>
      <c r="J58" s="496">
        <v>33</v>
      </c>
      <c r="K58" s="580">
        <v>0</v>
      </c>
      <c r="L58" s="496">
        <v>22</v>
      </c>
      <c r="M58" s="496">
        <v>17</v>
      </c>
      <c r="N58" s="290"/>
    </row>
    <row r="59" spans="1:14" ht="12.75" hidden="1">
      <c r="A59" s="910" t="s">
        <v>154</v>
      </c>
      <c r="B59" s="393" t="s">
        <v>3</v>
      </c>
      <c r="C59" s="347"/>
      <c r="D59" s="347"/>
      <c r="E59" s="496"/>
      <c r="F59" s="496"/>
      <c r="G59" s="496"/>
      <c r="H59" s="496"/>
      <c r="I59" s="496"/>
      <c r="J59" s="496"/>
      <c r="K59" s="496"/>
      <c r="L59" s="496"/>
      <c r="M59" s="496"/>
      <c r="N59" s="290"/>
    </row>
    <row r="60" spans="1:14" ht="12.75" hidden="1">
      <c r="A60" s="910"/>
      <c r="B60" s="394" t="s">
        <v>5</v>
      </c>
      <c r="C60" s="347"/>
      <c r="D60" s="347"/>
      <c r="E60" s="496"/>
      <c r="F60" s="496"/>
      <c r="G60" s="496"/>
      <c r="H60" s="496"/>
      <c r="I60" s="496"/>
      <c r="J60" s="496"/>
      <c r="K60" s="496"/>
      <c r="L60" s="496"/>
      <c r="M60" s="496"/>
      <c r="N60" s="290"/>
    </row>
    <row r="61" spans="1:14" ht="12.75" hidden="1">
      <c r="A61" s="910"/>
      <c r="B61" s="389" t="s">
        <v>67</v>
      </c>
      <c r="C61" s="347"/>
      <c r="D61" s="347"/>
      <c r="E61" s="496"/>
      <c r="F61" s="496"/>
      <c r="G61" s="496"/>
      <c r="H61" s="496"/>
      <c r="I61" s="496"/>
      <c r="J61" s="496"/>
      <c r="K61" s="496"/>
      <c r="L61" s="496"/>
      <c r="M61" s="496"/>
      <c r="N61" s="290"/>
    </row>
    <row r="62" spans="1:14" ht="12.75" hidden="1">
      <c r="A62" s="910"/>
      <c r="B62" s="389" t="s">
        <v>63</v>
      </c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290"/>
    </row>
    <row r="63" spans="1:14" ht="12.75" hidden="1">
      <c r="A63" s="910"/>
      <c r="B63" s="389" t="s">
        <v>9</v>
      </c>
      <c r="C63" s="347"/>
      <c r="D63" s="347"/>
      <c r="E63" s="496"/>
      <c r="F63" s="496"/>
      <c r="G63" s="496"/>
      <c r="H63" s="496"/>
      <c r="I63" s="496"/>
      <c r="J63" s="496"/>
      <c r="K63" s="496"/>
      <c r="L63" s="496"/>
      <c r="M63" s="496"/>
      <c r="N63" s="290"/>
    </row>
    <row r="64" spans="1:14" ht="12.75">
      <c r="A64" s="894" t="s">
        <v>152</v>
      </c>
      <c r="B64" s="390" t="s">
        <v>3</v>
      </c>
      <c r="C64" s="391"/>
      <c r="D64" s="391"/>
      <c r="E64" s="496"/>
      <c r="F64" s="496"/>
      <c r="G64" s="496"/>
      <c r="H64" s="496"/>
      <c r="I64" s="496">
        <v>0</v>
      </c>
      <c r="J64" s="496">
        <v>0</v>
      </c>
      <c r="K64" s="510">
        <v>11.5</v>
      </c>
      <c r="L64" s="580">
        <v>0</v>
      </c>
      <c r="M64" s="580">
        <v>1.5</v>
      </c>
      <c r="N64" s="290"/>
    </row>
    <row r="65" spans="1:14" ht="12.75">
      <c r="A65" s="895"/>
      <c r="B65" s="390" t="s">
        <v>5</v>
      </c>
      <c r="C65" s="347"/>
      <c r="D65" s="347"/>
      <c r="E65" s="496"/>
      <c r="F65" s="496"/>
      <c r="G65" s="496"/>
      <c r="H65" s="496"/>
      <c r="I65" s="496">
        <v>0</v>
      </c>
      <c r="J65" s="496">
        <v>0</v>
      </c>
      <c r="K65" s="510">
        <v>7</v>
      </c>
      <c r="L65" s="580">
        <v>0</v>
      </c>
      <c r="M65" s="510">
        <v>1.5</v>
      </c>
      <c r="N65" s="290"/>
    </row>
    <row r="66" spans="1:14" ht="12.75">
      <c r="A66" s="895"/>
      <c r="B66" s="390" t="s">
        <v>127</v>
      </c>
      <c r="C66" s="347"/>
      <c r="D66" s="347"/>
      <c r="E66" s="526"/>
      <c r="F66" s="526"/>
      <c r="G66" s="526"/>
      <c r="H66" s="526"/>
      <c r="I66" s="496">
        <v>0</v>
      </c>
      <c r="J66" s="496">
        <v>0</v>
      </c>
      <c r="K66" s="347">
        <v>28000</v>
      </c>
      <c r="L66" s="581">
        <v>0</v>
      </c>
      <c r="M66" s="581">
        <v>59.84</v>
      </c>
      <c r="N66" s="290"/>
    </row>
    <row r="67" spans="1:14" ht="12.75">
      <c r="A67" s="895"/>
      <c r="B67" s="389" t="s">
        <v>128</v>
      </c>
      <c r="C67" s="346"/>
      <c r="D67" s="346"/>
      <c r="E67" s="346"/>
      <c r="F67" s="346"/>
      <c r="G67" s="346"/>
      <c r="H67" s="346"/>
      <c r="I67" s="496">
        <v>0</v>
      </c>
      <c r="J67" s="496">
        <v>0</v>
      </c>
      <c r="K67" s="347">
        <f>SUM(K66/K65)</f>
        <v>4000</v>
      </c>
      <c r="L67" s="581">
        <v>0</v>
      </c>
      <c r="M67" s="347">
        <f>SUM(M66/M65)</f>
        <v>39.89333333333334</v>
      </c>
      <c r="N67" s="290"/>
    </row>
    <row r="68" spans="1:14" ht="12.75">
      <c r="A68" s="896"/>
      <c r="B68" s="389" t="s">
        <v>9</v>
      </c>
      <c r="C68" s="347"/>
      <c r="D68" s="347"/>
      <c r="E68" s="496"/>
      <c r="F68" s="496"/>
      <c r="G68" s="496"/>
      <c r="H68" s="496"/>
      <c r="I68" s="496">
        <v>0</v>
      </c>
      <c r="J68" s="496">
        <v>0</v>
      </c>
      <c r="K68" s="510">
        <v>9</v>
      </c>
      <c r="L68" s="580">
        <v>0</v>
      </c>
      <c r="M68" s="580">
        <v>40</v>
      </c>
      <c r="N68" s="290"/>
    </row>
    <row r="69" spans="1:14" ht="12.75">
      <c r="A69" s="571" t="s">
        <v>149</v>
      </c>
      <c r="B69" s="572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</row>
    <row r="70" spans="1:14" ht="12.75">
      <c r="A70" s="900" t="s">
        <v>285</v>
      </c>
      <c r="B70" s="900"/>
      <c r="C70" s="900"/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290"/>
    </row>
    <row r="71" spans="1:14" ht="12.75">
      <c r="A71" s="899"/>
      <c r="B71" s="899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</row>
    <row r="72" spans="1:2" ht="12.75">
      <c r="A72" s="12"/>
      <c r="B72" s="12"/>
    </row>
    <row r="73" spans="1:2" ht="12.75">
      <c r="A73" s="12"/>
      <c r="B73" s="12"/>
    </row>
  </sheetData>
  <sheetProtection/>
  <mergeCells count="16">
    <mergeCell ref="A14:A18"/>
    <mergeCell ref="A34:A38"/>
    <mergeCell ref="A39:A43"/>
    <mergeCell ref="A49:A53"/>
    <mergeCell ref="A54:A58"/>
    <mergeCell ref="A64:A68"/>
    <mergeCell ref="A7:M7"/>
    <mergeCell ref="A71:B71"/>
    <mergeCell ref="A44:A48"/>
    <mergeCell ref="A59:A63"/>
    <mergeCell ref="A3:B3"/>
    <mergeCell ref="A4:K4"/>
    <mergeCell ref="A5:M5"/>
    <mergeCell ref="A6:M6"/>
    <mergeCell ref="A70:M70"/>
    <mergeCell ref="A9:A13"/>
  </mergeCells>
  <printOptions horizontalCentered="1" verticalCentered="1"/>
  <pageMargins left="0" right="0" top="0" bottom="0.9448818897637796" header="0.31496062992125984" footer="0.31496062992125984"/>
  <pageSetup horizontalDpi="600" verticalDpi="600" orientation="portrait" scale="6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T72"/>
  <sheetViews>
    <sheetView zoomScale="82" zoomScaleNormal="82" zoomScalePageLayoutView="0" workbookViewId="0" topLeftCell="A1">
      <selection activeCell="M65" sqref="M65"/>
    </sheetView>
  </sheetViews>
  <sheetFormatPr defaultColWidth="11.421875" defaultRowHeight="12.75"/>
  <cols>
    <col min="1" max="1" width="20.8515625" style="166" customWidth="1"/>
    <col min="2" max="2" width="23.140625" style="166" customWidth="1"/>
    <col min="3" max="11" width="11.421875" style="166" hidden="1" customWidth="1"/>
    <col min="12" max="12" width="11.421875" style="166" customWidth="1"/>
    <col min="13" max="16" width="14.28125" style="166" customWidth="1"/>
    <col min="17" max="17" width="17.7109375" style="166" customWidth="1"/>
    <col min="18" max="18" width="16.140625" style="166" customWidth="1"/>
    <col min="19" max="19" width="14.00390625" style="166" customWidth="1"/>
    <col min="20" max="16384" width="11.421875" style="166" customWidth="1"/>
  </cols>
  <sheetData>
    <row r="1" spans="1:19" ht="15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19" ht="1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</row>
    <row r="3" spans="1:19" ht="1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</row>
    <row r="4" spans="1:19" ht="15.75">
      <c r="A4" s="797"/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</row>
    <row r="5" spans="1:19" ht="15.75">
      <c r="A5" s="870" t="s">
        <v>41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</row>
    <row r="6" spans="1:19" ht="12.75" customHeight="1">
      <c r="A6" s="921" t="s">
        <v>140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21"/>
      <c r="R6" s="921"/>
      <c r="S6" s="921"/>
    </row>
    <row r="7" spans="1:19" ht="13.5" customHeight="1">
      <c r="A7" s="921" t="s">
        <v>279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</row>
    <row r="8" spans="1:19" ht="15.75">
      <c r="A8" s="364" t="s">
        <v>50</v>
      </c>
      <c r="B8" s="364" t="s">
        <v>111</v>
      </c>
      <c r="C8" s="364" t="s">
        <v>51</v>
      </c>
      <c r="D8" s="364" t="s">
        <v>52</v>
      </c>
      <c r="E8" s="364" t="s">
        <v>31</v>
      </c>
      <c r="F8" s="364" t="s">
        <v>32</v>
      </c>
      <c r="G8" s="364" t="s">
        <v>33</v>
      </c>
      <c r="H8" s="364" t="s">
        <v>34</v>
      </c>
      <c r="I8" s="364" t="s">
        <v>35</v>
      </c>
      <c r="J8" s="364" t="s">
        <v>36</v>
      </c>
      <c r="K8" s="364" t="s">
        <v>37</v>
      </c>
      <c r="L8" s="364" t="s">
        <v>75</v>
      </c>
      <c r="M8" s="364" t="s">
        <v>76</v>
      </c>
      <c r="N8" s="364" t="s">
        <v>55</v>
      </c>
      <c r="O8" s="364" t="s">
        <v>56</v>
      </c>
      <c r="P8" s="364" t="s">
        <v>57</v>
      </c>
      <c r="Q8" s="364" t="s">
        <v>139</v>
      </c>
      <c r="R8" s="364" t="s">
        <v>301</v>
      </c>
      <c r="S8" s="364" t="s">
        <v>300</v>
      </c>
    </row>
    <row r="9" spans="1:19" ht="15.75">
      <c r="A9" s="923" t="s">
        <v>27</v>
      </c>
      <c r="B9" s="366" t="s">
        <v>3</v>
      </c>
      <c r="C9" s="630">
        <f aca="true" t="shared" si="0" ref="C9:H11">SUM(C14+C19+C24+C29+C34+C39+C44+C49+C54)</f>
        <v>431</v>
      </c>
      <c r="D9" s="630">
        <f t="shared" si="0"/>
        <v>476.40999999999997</v>
      </c>
      <c r="E9" s="630">
        <f t="shared" si="0"/>
        <v>703.81</v>
      </c>
      <c r="F9" s="630">
        <f t="shared" si="0"/>
        <v>779.22</v>
      </c>
      <c r="G9" s="630">
        <f t="shared" si="0"/>
        <v>810.4300000000001</v>
      </c>
      <c r="H9" s="630">
        <f t="shared" si="0"/>
        <v>819.3</v>
      </c>
      <c r="I9" s="630">
        <f aca="true" t="shared" si="1" ref="I9:R9">SUM(I14+I19+I24+I29+I34+I39+I44+I49+I54)</f>
        <v>892.69</v>
      </c>
      <c r="J9" s="630">
        <f t="shared" si="1"/>
        <v>1052.3</v>
      </c>
      <c r="K9" s="630">
        <f t="shared" si="1"/>
        <v>905.65</v>
      </c>
      <c r="L9" s="630">
        <f t="shared" si="1"/>
        <v>918.75</v>
      </c>
      <c r="M9" s="630">
        <f t="shared" si="1"/>
        <v>1276.6</v>
      </c>
      <c r="N9" s="630">
        <f t="shared" si="1"/>
        <v>1712.0800000000002</v>
      </c>
      <c r="O9" s="630">
        <f t="shared" si="1"/>
        <v>1327.4299999999998</v>
      </c>
      <c r="P9" s="630">
        <f t="shared" si="1"/>
        <v>1223.32</v>
      </c>
      <c r="Q9" s="630">
        <f t="shared" si="1"/>
        <v>381.4</v>
      </c>
      <c r="R9" s="630">
        <f t="shared" si="1"/>
        <v>102.23</v>
      </c>
      <c r="S9" s="630">
        <f>SUM(S14+S19+S24+S29+S34+S39+S44+S49+S54)</f>
        <v>28.8</v>
      </c>
    </row>
    <row r="10" spans="1:19" ht="15.75">
      <c r="A10" s="923"/>
      <c r="B10" s="368" t="s">
        <v>5</v>
      </c>
      <c r="C10" s="634">
        <f t="shared" si="0"/>
        <v>404.8</v>
      </c>
      <c r="D10" s="634">
        <f t="shared" si="0"/>
        <v>471.11</v>
      </c>
      <c r="E10" s="634">
        <f t="shared" si="0"/>
        <v>638.9399999999999</v>
      </c>
      <c r="F10" s="634">
        <f t="shared" si="0"/>
        <v>769.87</v>
      </c>
      <c r="G10" s="634">
        <f t="shared" si="0"/>
        <v>803.4300000000001</v>
      </c>
      <c r="H10" s="634">
        <f t="shared" si="0"/>
        <v>793.8</v>
      </c>
      <c r="I10" s="634">
        <f aca="true" t="shared" si="2" ref="I10:S10">SUM(I15+I20+I25+I30+I35+I40+I45+I50+I55)</f>
        <v>866.3799999999999</v>
      </c>
      <c r="J10" s="634">
        <f t="shared" si="2"/>
        <v>979.55</v>
      </c>
      <c r="K10" s="634">
        <f t="shared" si="2"/>
        <v>843.25</v>
      </c>
      <c r="L10" s="634">
        <f t="shared" si="2"/>
        <v>875.65</v>
      </c>
      <c r="M10" s="634">
        <f t="shared" si="2"/>
        <v>1241.9499999999998</v>
      </c>
      <c r="N10" s="634">
        <f t="shared" si="2"/>
        <v>1446.5800000000002</v>
      </c>
      <c r="O10" s="634">
        <f t="shared" si="2"/>
        <v>1184.36</v>
      </c>
      <c r="P10" s="634">
        <f t="shared" si="2"/>
        <v>1070.25</v>
      </c>
      <c r="Q10" s="634">
        <f t="shared" si="2"/>
        <v>260.6</v>
      </c>
      <c r="R10" s="634">
        <f t="shared" si="2"/>
        <v>102.23</v>
      </c>
      <c r="S10" s="634">
        <f t="shared" si="2"/>
        <v>23</v>
      </c>
    </row>
    <row r="11" spans="1:19" ht="15.75">
      <c r="A11" s="923"/>
      <c r="B11" s="368" t="s">
        <v>67</v>
      </c>
      <c r="C11" s="633">
        <f t="shared" si="0"/>
        <v>131201.59999999998</v>
      </c>
      <c r="D11" s="633">
        <f t="shared" si="0"/>
        <v>234097.99999999997</v>
      </c>
      <c r="E11" s="633">
        <f t="shared" si="0"/>
        <v>263321.2</v>
      </c>
      <c r="F11" s="633">
        <f t="shared" si="0"/>
        <v>395836.8</v>
      </c>
      <c r="G11" s="633">
        <f t="shared" si="0"/>
        <v>364198.00000000006</v>
      </c>
      <c r="H11" s="633">
        <f t="shared" si="0"/>
        <v>291754.19999999995</v>
      </c>
      <c r="I11" s="633">
        <f aca="true" t="shared" si="3" ref="I11:S11">SUM(I16+I21+I26+I31+I36+I41+I46+I51+I56)</f>
        <v>366795</v>
      </c>
      <c r="J11" s="633">
        <f t="shared" si="3"/>
        <v>237558.8</v>
      </c>
      <c r="K11" s="633">
        <f t="shared" si="3"/>
        <v>231881</v>
      </c>
      <c r="L11" s="633">
        <f t="shared" si="3"/>
        <v>247090</v>
      </c>
      <c r="M11" s="633">
        <f t="shared" si="3"/>
        <v>399450</v>
      </c>
      <c r="N11" s="633">
        <f t="shared" si="3"/>
        <v>466876</v>
      </c>
      <c r="O11" s="633">
        <f t="shared" si="3"/>
        <v>373314</v>
      </c>
      <c r="P11" s="633">
        <f t="shared" si="3"/>
        <v>382824</v>
      </c>
      <c r="Q11" s="633">
        <f t="shared" si="3"/>
        <v>88665</v>
      </c>
      <c r="R11" s="633">
        <f t="shared" si="3"/>
        <v>45414</v>
      </c>
      <c r="S11" s="633">
        <f t="shared" si="3"/>
        <v>1148</v>
      </c>
    </row>
    <row r="12" spans="1:19" ht="15.75">
      <c r="A12" s="923"/>
      <c r="B12" s="368" t="s">
        <v>63</v>
      </c>
      <c r="C12" s="766">
        <f aca="true" t="shared" si="4" ref="C12:H12">SUM(C11/C10)</f>
        <v>324.11462450592876</v>
      </c>
      <c r="D12" s="766">
        <f t="shared" si="4"/>
        <v>496.90730402666037</v>
      </c>
      <c r="E12" s="766">
        <f t="shared" si="4"/>
        <v>412.12195198297184</v>
      </c>
      <c r="F12" s="766">
        <f t="shared" si="4"/>
        <v>514.1605725641991</v>
      </c>
      <c r="G12" s="766">
        <f t="shared" si="4"/>
        <v>453.3039592746101</v>
      </c>
      <c r="H12" s="766">
        <f t="shared" si="4"/>
        <v>367.5411942554799</v>
      </c>
      <c r="I12" s="766">
        <f aca="true" t="shared" si="5" ref="I12:S12">SUM(I11/I10)</f>
        <v>423.36503612733446</v>
      </c>
      <c r="J12" s="766">
        <f t="shared" si="5"/>
        <v>242.51829921902913</v>
      </c>
      <c r="K12" s="766">
        <f t="shared" si="5"/>
        <v>274.98487992884674</v>
      </c>
      <c r="L12" s="766">
        <f t="shared" si="5"/>
        <v>282.1789527779364</v>
      </c>
      <c r="M12" s="766">
        <f t="shared" si="5"/>
        <v>321.6313056081163</v>
      </c>
      <c r="N12" s="766">
        <f t="shared" si="5"/>
        <v>322.7446805568997</v>
      </c>
      <c r="O12" s="766">
        <f t="shared" si="5"/>
        <v>315.2031476915803</v>
      </c>
      <c r="P12" s="766">
        <f t="shared" si="5"/>
        <v>357.6958654519972</v>
      </c>
      <c r="Q12" s="766">
        <f t="shared" si="5"/>
        <v>340.2340752110514</v>
      </c>
      <c r="R12" s="766">
        <f t="shared" si="5"/>
        <v>444.2335909224298</v>
      </c>
      <c r="S12" s="766">
        <f t="shared" si="5"/>
        <v>49.91304347826087</v>
      </c>
    </row>
    <row r="13" spans="1:19" ht="15.75">
      <c r="A13" s="923"/>
      <c r="B13" s="368" t="s">
        <v>9</v>
      </c>
      <c r="C13" s="752">
        <f aca="true" t="shared" si="6" ref="C13:H13">SUM(C18+C23+C28+C33+C38+C43+C48+C53+C58)</f>
        <v>234</v>
      </c>
      <c r="D13" s="752">
        <f t="shared" si="6"/>
        <v>272</v>
      </c>
      <c r="E13" s="752">
        <f t="shared" si="6"/>
        <v>318</v>
      </c>
      <c r="F13" s="752">
        <f t="shared" si="6"/>
        <v>324</v>
      </c>
      <c r="G13" s="752">
        <f t="shared" si="6"/>
        <v>297</v>
      </c>
      <c r="H13" s="752">
        <f t="shared" si="6"/>
        <v>393</v>
      </c>
      <c r="I13" s="752">
        <f aca="true" t="shared" si="7" ref="I13:S13">SUM(I18+I23+I28+I33+I38+I43+I48+I53+I58)</f>
        <v>311</v>
      </c>
      <c r="J13" s="752">
        <f t="shared" si="7"/>
        <v>340</v>
      </c>
      <c r="K13" s="752">
        <f t="shared" si="7"/>
        <v>247</v>
      </c>
      <c r="L13" s="752">
        <f t="shared" si="7"/>
        <v>320</v>
      </c>
      <c r="M13" s="752">
        <f t="shared" si="7"/>
        <v>415</v>
      </c>
      <c r="N13" s="752">
        <f t="shared" si="7"/>
        <v>559</v>
      </c>
      <c r="O13" s="752">
        <f t="shared" si="7"/>
        <v>323</v>
      </c>
      <c r="P13" s="752">
        <f t="shared" si="7"/>
        <v>292</v>
      </c>
      <c r="Q13" s="752">
        <f t="shared" si="7"/>
        <v>32</v>
      </c>
      <c r="R13" s="752">
        <f t="shared" si="7"/>
        <v>6</v>
      </c>
      <c r="S13" s="752">
        <f t="shared" si="7"/>
        <v>7</v>
      </c>
    </row>
    <row r="14" spans="1:19" ht="15">
      <c r="A14" s="924" t="s">
        <v>6</v>
      </c>
      <c r="B14" s="372" t="s">
        <v>3</v>
      </c>
      <c r="C14" s="373"/>
      <c r="D14" s="373"/>
      <c r="E14" s="637"/>
      <c r="F14" s="637">
        <v>161.25</v>
      </c>
      <c r="G14" s="637">
        <v>178</v>
      </c>
      <c r="H14" s="637">
        <v>107</v>
      </c>
      <c r="I14" s="637">
        <v>115</v>
      </c>
      <c r="J14" s="637">
        <v>76</v>
      </c>
      <c r="K14" s="637">
        <v>147</v>
      </c>
      <c r="L14" s="637">
        <v>162</v>
      </c>
      <c r="M14" s="642">
        <v>205</v>
      </c>
      <c r="N14" s="642">
        <v>220</v>
      </c>
      <c r="O14" s="642">
        <v>251.5</v>
      </c>
      <c r="P14" s="642">
        <v>233.85</v>
      </c>
      <c r="Q14" s="642">
        <v>54.5</v>
      </c>
      <c r="R14" s="644">
        <v>0</v>
      </c>
      <c r="S14" s="644">
        <v>0</v>
      </c>
    </row>
    <row r="15" spans="1:19" ht="15">
      <c r="A15" s="924"/>
      <c r="B15" s="372" t="s">
        <v>5</v>
      </c>
      <c r="C15" s="373"/>
      <c r="D15" s="373"/>
      <c r="E15" s="637"/>
      <c r="F15" s="637">
        <v>161.25</v>
      </c>
      <c r="G15" s="637">
        <v>178</v>
      </c>
      <c r="H15" s="637">
        <v>107</v>
      </c>
      <c r="I15" s="637">
        <v>115</v>
      </c>
      <c r="J15" s="637">
        <v>76</v>
      </c>
      <c r="K15" s="637">
        <v>147</v>
      </c>
      <c r="L15" s="637">
        <v>162</v>
      </c>
      <c r="M15" s="642">
        <v>194.2</v>
      </c>
      <c r="N15" s="642">
        <v>220</v>
      </c>
      <c r="O15" s="642">
        <v>244.3</v>
      </c>
      <c r="P15" s="642">
        <v>233.85</v>
      </c>
      <c r="Q15" s="642">
        <v>54.5</v>
      </c>
      <c r="R15" s="644">
        <v>0</v>
      </c>
      <c r="S15" s="644">
        <v>0</v>
      </c>
    </row>
    <row r="16" spans="1:19" ht="15">
      <c r="A16" s="924"/>
      <c r="B16" s="372" t="s">
        <v>67</v>
      </c>
      <c r="C16" s="319"/>
      <c r="D16" s="319"/>
      <c r="E16" s="319"/>
      <c r="F16" s="319">
        <v>178697.4</v>
      </c>
      <c r="G16" s="319">
        <v>130908</v>
      </c>
      <c r="H16" s="319">
        <v>37878</v>
      </c>
      <c r="I16" s="319">
        <v>45287</v>
      </c>
      <c r="J16" s="319">
        <v>18392</v>
      </c>
      <c r="K16" s="458">
        <v>31179</v>
      </c>
      <c r="L16" s="458">
        <v>46800</v>
      </c>
      <c r="M16" s="643">
        <v>67970</v>
      </c>
      <c r="N16" s="643">
        <v>77361</v>
      </c>
      <c r="O16" s="643">
        <v>27200</v>
      </c>
      <c r="P16" s="643">
        <v>73165</v>
      </c>
      <c r="Q16" s="642">
        <v>17820</v>
      </c>
      <c r="R16" s="644">
        <v>0</v>
      </c>
      <c r="S16" s="644">
        <v>0</v>
      </c>
    </row>
    <row r="17" spans="1:19" ht="15">
      <c r="A17" s="924"/>
      <c r="B17" s="372" t="s">
        <v>63</v>
      </c>
      <c r="C17" s="307" t="e">
        <f>SUM(C16/C15)</f>
        <v>#DIV/0!</v>
      </c>
      <c r="D17" s="307" t="e">
        <f aca="true" t="shared" si="8" ref="D17:P17">SUM(D16/D15)</f>
        <v>#DIV/0!</v>
      </c>
      <c r="E17" s="307" t="e">
        <f t="shared" si="8"/>
        <v>#DIV/0!</v>
      </c>
      <c r="F17" s="307">
        <f t="shared" si="8"/>
        <v>1108.200930232558</v>
      </c>
      <c r="G17" s="307">
        <f t="shared" si="8"/>
        <v>735.438202247191</v>
      </c>
      <c r="H17" s="307">
        <f t="shared" si="8"/>
        <v>354</v>
      </c>
      <c r="I17" s="307">
        <f t="shared" si="8"/>
        <v>393.8</v>
      </c>
      <c r="J17" s="307">
        <f t="shared" si="8"/>
        <v>242</v>
      </c>
      <c r="K17" s="307">
        <f t="shared" si="8"/>
        <v>212.10204081632654</v>
      </c>
      <c r="L17" s="307">
        <f t="shared" si="8"/>
        <v>288.8888888888889</v>
      </c>
      <c r="M17" s="307">
        <f t="shared" si="8"/>
        <v>350</v>
      </c>
      <c r="N17" s="307">
        <f t="shared" si="8"/>
        <v>351.6409090909091</v>
      </c>
      <c r="O17" s="307">
        <f t="shared" si="8"/>
        <v>111.33851821530904</v>
      </c>
      <c r="P17" s="307">
        <f t="shared" si="8"/>
        <v>312.8714988240325</v>
      </c>
      <c r="Q17" s="636">
        <f>(Q16/Q15)</f>
        <v>326.9724770642202</v>
      </c>
      <c r="R17" s="644">
        <v>0</v>
      </c>
      <c r="S17" s="644">
        <v>0</v>
      </c>
    </row>
    <row r="18" spans="1:19" ht="15">
      <c r="A18" s="924"/>
      <c r="B18" s="372" t="s">
        <v>9</v>
      </c>
      <c r="C18" s="373"/>
      <c r="D18" s="373"/>
      <c r="E18" s="638"/>
      <c r="F18" s="638">
        <v>54</v>
      </c>
      <c r="G18" s="458">
        <v>35</v>
      </c>
      <c r="H18" s="458">
        <v>44</v>
      </c>
      <c r="I18" s="458">
        <v>22</v>
      </c>
      <c r="J18" s="458">
        <v>8</v>
      </c>
      <c r="K18" s="458">
        <v>35</v>
      </c>
      <c r="L18" s="458">
        <v>42</v>
      </c>
      <c r="M18" s="643">
        <v>37</v>
      </c>
      <c r="N18" s="643">
        <v>56</v>
      </c>
      <c r="O18" s="643">
        <v>37</v>
      </c>
      <c r="P18" s="643">
        <v>22</v>
      </c>
      <c r="Q18" s="644">
        <v>1</v>
      </c>
      <c r="R18" s="644">
        <v>0</v>
      </c>
      <c r="S18" s="644">
        <v>0</v>
      </c>
    </row>
    <row r="19" spans="1:19" ht="15">
      <c r="A19" s="924" t="s">
        <v>11</v>
      </c>
      <c r="B19" s="372" t="s">
        <v>3</v>
      </c>
      <c r="C19" s="637">
        <v>97</v>
      </c>
      <c r="D19" s="637">
        <v>98</v>
      </c>
      <c r="E19" s="637">
        <v>188.85</v>
      </c>
      <c r="F19" s="637">
        <v>109.53</v>
      </c>
      <c r="G19" s="637">
        <v>194.5</v>
      </c>
      <c r="H19" s="637">
        <v>205</v>
      </c>
      <c r="I19" s="637">
        <v>279</v>
      </c>
      <c r="J19" s="637">
        <v>306.7</v>
      </c>
      <c r="K19" s="637">
        <v>249.75</v>
      </c>
      <c r="L19" s="637">
        <v>210.8</v>
      </c>
      <c r="M19" s="642">
        <v>259.25</v>
      </c>
      <c r="N19" s="642">
        <v>377.16</v>
      </c>
      <c r="O19" s="642">
        <v>362.75</v>
      </c>
      <c r="P19" s="642">
        <v>200.05</v>
      </c>
      <c r="Q19" s="642">
        <v>23</v>
      </c>
      <c r="R19" s="644">
        <v>0</v>
      </c>
      <c r="S19" s="644">
        <v>0</v>
      </c>
    </row>
    <row r="20" spans="1:19" ht="15">
      <c r="A20" s="924"/>
      <c r="B20" s="372" t="s">
        <v>5</v>
      </c>
      <c r="C20" s="637">
        <v>96</v>
      </c>
      <c r="D20" s="637">
        <v>98</v>
      </c>
      <c r="E20" s="637">
        <v>186.85</v>
      </c>
      <c r="F20" s="637">
        <v>109.53</v>
      </c>
      <c r="G20" s="637">
        <v>194.5</v>
      </c>
      <c r="H20" s="637">
        <v>205</v>
      </c>
      <c r="I20" s="637">
        <v>268.5</v>
      </c>
      <c r="J20" s="637">
        <v>301.7</v>
      </c>
      <c r="K20" s="637">
        <v>232.25</v>
      </c>
      <c r="L20" s="637">
        <v>198.45</v>
      </c>
      <c r="M20" s="642">
        <v>258.25</v>
      </c>
      <c r="N20" s="642">
        <v>377.16</v>
      </c>
      <c r="O20" s="642">
        <v>276.08</v>
      </c>
      <c r="P20" s="642">
        <v>200.05</v>
      </c>
      <c r="Q20" s="642">
        <v>23</v>
      </c>
      <c r="R20" s="644">
        <v>0</v>
      </c>
      <c r="S20" s="644">
        <v>0</v>
      </c>
    </row>
    <row r="21" spans="1:19" ht="15">
      <c r="A21" s="924"/>
      <c r="B21" s="372" t="s">
        <v>67</v>
      </c>
      <c r="C21" s="319">
        <v>38928</v>
      </c>
      <c r="D21" s="319">
        <v>57601.2</v>
      </c>
      <c r="E21" s="319">
        <v>97162</v>
      </c>
      <c r="F21" s="319">
        <v>46840</v>
      </c>
      <c r="G21" s="319">
        <v>97125</v>
      </c>
      <c r="H21" s="319">
        <v>102500</v>
      </c>
      <c r="I21" s="319">
        <v>161100</v>
      </c>
      <c r="J21" s="319">
        <v>75193.2</v>
      </c>
      <c r="K21" s="458">
        <v>88240</v>
      </c>
      <c r="L21" s="458">
        <v>56783</v>
      </c>
      <c r="M21" s="643">
        <v>71957</v>
      </c>
      <c r="N21" s="643">
        <v>133842</v>
      </c>
      <c r="O21" s="643">
        <v>98522</v>
      </c>
      <c r="P21" s="643">
        <v>64336</v>
      </c>
      <c r="Q21" s="642">
        <v>2760</v>
      </c>
      <c r="R21" s="644">
        <v>0</v>
      </c>
      <c r="S21" s="644">
        <v>0</v>
      </c>
    </row>
    <row r="22" spans="1:19" ht="15">
      <c r="A22" s="924"/>
      <c r="B22" s="372" t="s">
        <v>63</v>
      </c>
      <c r="C22" s="307">
        <f>SUM(C21/C20)</f>
        <v>405.5</v>
      </c>
      <c r="D22" s="307">
        <f aca="true" t="shared" si="9" ref="D22:P22">SUM(D21/D20)</f>
        <v>587.7673469387755</v>
      </c>
      <c r="E22" s="307">
        <f t="shared" si="9"/>
        <v>520</v>
      </c>
      <c r="F22" s="307">
        <f t="shared" si="9"/>
        <v>427.64539395599377</v>
      </c>
      <c r="G22" s="307">
        <f t="shared" si="9"/>
        <v>499.3573264781491</v>
      </c>
      <c r="H22" s="307">
        <f t="shared" si="9"/>
        <v>500</v>
      </c>
      <c r="I22" s="307">
        <f t="shared" si="9"/>
        <v>600</v>
      </c>
      <c r="J22" s="307">
        <f t="shared" si="9"/>
        <v>249.2316871063971</v>
      </c>
      <c r="K22" s="307">
        <f t="shared" si="9"/>
        <v>379.93541442411197</v>
      </c>
      <c r="L22" s="307">
        <f t="shared" si="9"/>
        <v>286.1325270849081</v>
      </c>
      <c r="M22" s="307">
        <f t="shared" si="9"/>
        <v>278.6331074540174</v>
      </c>
      <c r="N22" s="307">
        <f t="shared" si="9"/>
        <v>354.86796054724783</v>
      </c>
      <c r="O22" s="307">
        <f t="shared" si="9"/>
        <v>356.8603303390322</v>
      </c>
      <c r="P22" s="307">
        <f t="shared" si="9"/>
        <v>321.59960009997496</v>
      </c>
      <c r="Q22" s="636">
        <f>(Q21/Q20)</f>
        <v>120</v>
      </c>
      <c r="R22" s="644">
        <v>0</v>
      </c>
      <c r="S22" s="644">
        <v>0</v>
      </c>
    </row>
    <row r="23" spans="1:19" ht="15">
      <c r="A23" s="924"/>
      <c r="B23" s="372" t="s">
        <v>9</v>
      </c>
      <c r="C23" s="638">
        <v>38</v>
      </c>
      <c r="D23" s="767">
        <v>33</v>
      </c>
      <c r="E23" s="638">
        <v>39</v>
      </c>
      <c r="F23" s="638">
        <v>27</v>
      </c>
      <c r="G23" s="458">
        <v>46</v>
      </c>
      <c r="H23" s="458">
        <v>45</v>
      </c>
      <c r="I23" s="458">
        <v>59</v>
      </c>
      <c r="J23" s="458">
        <v>70</v>
      </c>
      <c r="K23" s="458">
        <v>53</v>
      </c>
      <c r="L23" s="458">
        <v>58</v>
      </c>
      <c r="M23" s="643">
        <v>73</v>
      </c>
      <c r="N23" s="643">
        <v>94</v>
      </c>
      <c r="O23" s="643">
        <v>76</v>
      </c>
      <c r="P23" s="643">
        <v>50</v>
      </c>
      <c r="Q23" s="644">
        <v>1</v>
      </c>
      <c r="R23" s="644">
        <v>0</v>
      </c>
      <c r="S23" s="644">
        <v>0</v>
      </c>
    </row>
    <row r="24" spans="1:19" ht="15">
      <c r="A24" s="808" t="s">
        <v>13</v>
      </c>
      <c r="B24" s="372" t="s">
        <v>3</v>
      </c>
      <c r="C24" s="637">
        <v>83.45</v>
      </c>
      <c r="D24" s="637">
        <v>126.7</v>
      </c>
      <c r="E24" s="637">
        <v>161.79</v>
      </c>
      <c r="F24" s="637">
        <v>151.56</v>
      </c>
      <c r="G24" s="637">
        <v>141.73</v>
      </c>
      <c r="H24" s="637">
        <v>141.05</v>
      </c>
      <c r="I24" s="637">
        <v>114.81</v>
      </c>
      <c r="J24" s="637">
        <v>123.35</v>
      </c>
      <c r="K24" s="637">
        <v>84.15</v>
      </c>
      <c r="L24" s="637">
        <v>138.95</v>
      </c>
      <c r="M24" s="642">
        <v>176</v>
      </c>
      <c r="N24" s="642">
        <v>276.23</v>
      </c>
      <c r="O24" s="642">
        <v>293.82</v>
      </c>
      <c r="P24" s="642">
        <v>229.67</v>
      </c>
      <c r="Q24" s="642">
        <v>0</v>
      </c>
      <c r="R24" s="644">
        <v>0</v>
      </c>
      <c r="S24" s="644">
        <v>0</v>
      </c>
    </row>
    <row r="25" spans="1:19" ht="15">
      <c r="A25" s="809"/>
      <c r="B25" s="372" t="s">
        <v>5</v>
      </c>
      <c r="C25" s="637">
        <v>83.45</v>
      </c>
      <c r="D25" s="637">
        <v>122.95</v>
      </c>
      <c r="E25" s="637">
        <v>146.04</v>
      </c>
      <c r="F25" s="637">
        <v>146.31</v>
      </c>
      <c r="G25" s="637">
        <v>141.73</v>
      </c>
      <c r="H25" s="637">
        <v>138.05</v>
      </c>
      <c r="I25" s="637">
        <v>100</v>
      </c>
      <c r="J25" s="637">
        <v>123.35</v>
      </c>
      <c r="K25" s="637">
        <v>82</v>
      </c>
      <c r="L25" s="637">
        <v>128.7</v>
      </c>
      <c r="M25" s="642">
        <v>163.65</v>
      </c>
      <c r="N25" s="642">
        <v>223.7</v>
      </c>
      <c r="O25" s="642">
        <v>279.92</v>
      </c>
      <c r="P25" s="642">
        <v>196.67</v>
      </c>
      <c r="Q25" s="642">
        <v>0</v>
      </c>
      <c r="R25" s="644">
        <v>0</v>
      </c>
      <c r="S25" s="644">
        <v>0</v>
      </c>
    </row>
    <row r="26" spans="1:19" ht="15">
      <c r="A26" s="809"/>
      <c r="B26" s="372" t="s">
        <v>67</v>
      </c>
      <c r="C26" s="319">
        <v>25078.4</v>
      </c>
      <c r="D26" s="319">
        <v>62030.8</v>
      </c>
      <c r="E26" s="319">
        <v>49916.6</v>
      </c>
      <c r="F26" s="319">
        <v>60930.8</v>
      </c>
      <c r="G26" s="319">
        <v>46450.8</v>
      </c>
      <c r="H26" s="319">
        <v>42517</v>
      </c>
      <c r="I26" s="319">
        <v>28490</v>
      </c>
      <c r="J26" s="319">
        <v>30600</v>
      </c>
      <c r="K26" s="458">
        <v>22604</v>
      </c>
      <c r="L26" s="458">
        <v>35592</v>
      </c>
      <c r="M26" s="643">
        <v>52104</v>
      </c>
      <c r="N26" s="643">
        <v>97533</v>
      </c>
      <c r="O26" s="643">
        <v>98762</v>
      </c>
      <c r="P26" s="643">
        <v>69000</v>
      </c>
      <c r="Q26" s="642">
        <v>0</v>
      </c>
      <c r="R26" s="644">
        <v>0</v>
      </c>
      <c r="S26" s="644">
        <v>0</v>
      </c>
    </row>
    <row r="27" spans="1:19" ht="15">
      <c r="A27" s="809"/>
      <c r="B27" s="372" t="s">
        <v>63</v>
      </c>
      <c r="C27" s="307">
        <f>SUM(C26/C25)</f>
        <v>300.5200718993409</v>
      </c>
      <c r="D27" s="307">
        <f aca="true" t="shared" si="10" ref="D27:P27">SUM(D26/D25)</f>
        <v>504.5205368035787</v>
      </c>
      <c r="E27" s="307">
        <f t="shared" si="10"/>
        <v>341.80087647219943</v>
      </c>
      <c r="F27" s="307">
        <f t="shared" si="10"/>
        <v>416.45000341740143</v>
      </c>
      <c r="G27" s="307">
        <f t="shared" si="10"/>
        <v>327.7414802794045</v>
      </c>
      <c r="H27" s="307">
        <f t="shared" si="10"/>
        <v>307.98261499456714</v>
      </c>
      <c r="I27" s="307">
        <f t="shared" si="10"/>
        <v>284.9</v>
      </c>
      <c r="J27" s="307">
        <f t="shared" si="10"/>
        <v>248.074584515606</v>
      </c>
      <c r="K27" s="307">
        <f t="shared" si="10"/>
        <v>275.6585365853659</v>
      </c>
      <c r="L27" s="307">
        <f t="shared" si="10"/>
        <v>276.55011655011657</v>
      </c>
      <c r="M27" s="307">
        <f t="shared" si="10"/>
        <v>318.3868010999083</v>
      </c>
      <c r="N27" s="307">
        <f t="shared" si="10"/>
        <v>435.9991059454627</v>
      </c>
      <c r="O27" s="307">
        <f t="shared" si="10"/>
        <v>352.8222349242641</v>
      </c>
      <c r="P27" s="307">
        <f t="shared" si="10"/>
        <v>350.8415111608278</v>
      </c>
      <c r="Q27" s="636">
        <v>0</v>
      </c>
      <c r="R27" s="644">
        <v>0</v>
      </c>
      <c r="S27" s="644">
        <v>0</v>
      </c>
    </row>
    <row r="28" spans="1:19" ht="15">
      <c r="A28" s="810"/>
      <c r="B28" s="372" t="s">
        <v>9</v>
      </c>
      <c r="C28" s="638">
        <v>71</v>
      </c>
      <c r="D28" s="638">
        <v>91</v>
      </c>
      <c r="E28" s="638">
        <v>121</v>
      </c>
      <c r="F28" s="638">
        <v>94</v>
      </c>
      <c r="G28" s="458">
        <v>97</v>
      </c>
      <c r="H28" s="458">
        <v>101</v>
      </c>
      <c r="I28" s="458">
        <v>50</v>
      </c>
      <c r="J28" s="458">
        <v>79</v>
      </c>
      <c r="K28" s="458">
        <v>66</v>
      </c>
      <c r="L28" s="458">
        <v>95</v>
      </c>
      <c r="M28" s="643">
        <v>95</v>
      </c>
      <c r="N28" s="643">
        <v>118</v>
      </c>
      <c r="O28" s="643">
        <v>117</v>
      </c>
      <c r="P28" s="643">
        <v>50</v>
      </c>
      <c r="Q28" s="642">
        <v>0</v>
      </c>
      <c r="R28" s="644">
        <v>0</v>
      </c>
      <c r="S28" s="644">
        <v>0</v>
      </c>
    </row>
    <row r="29" spans="1:19" ht="15">
      <c r="A29" s="808" t="s">
        <v>15</v>
      </c>
      <c r="B29" s="372" t="s">
        <v>3</v>
      </c>
      <c r="C29" s="637">
        <v>45.75</v>
      </c>
      <c r="D29" s="767">
        <v>82.76</v>
      </c>
      <c r="E29" s="637">
        <v>129</v>
      </c>
      <c r="F29" s="637">
        <v>162.99</v>
      </c>
      <c r="G29" s="637">
        <v>103.45</v>
      </c>
      <c r="H29" s="637">
        <v>126</v>
      </c>
      <c r="I29" s="637">
        <v>219.8</v>
      </c>
      <c r="J29" s="637">
        <v>334.25</v>
      </c>
      <c r="K29" s="637">
        <v>256.75</v>
      </c>
      <c r="L29" s="637">
        <v>277</v>
      </c>
      <c r="M29" s="642">
        <v>294.2</v>
      </c>
      <c r="N29" s="642">
        <v>239.48</v>
      </c>
      <c r="O29" s="642">
        <v>164.8</v>
      </c>
      <c r="P29" s="642">
        <v>175.98</v>
      </c>
      <c r="Q29" s="642">
        <v>113.1</v>
      </c>
      <c r="R29" s="642">
        <v>69.23</v>
      </c>
      <c r="S29" s="644">
        <v>0</v>
      </c>
    </row>
    <row r="30" spans="1:19" ht="15">
      <c r="A30" s="809"/>
      <c r="B30" s="372" t="s">
        <v>5</v>
      </c>
      <c r="C30" s="637">
        <v>42.75</v>
      </c>
      <c r="D30" s="767">
        <v>82.76</v>
      </c>
      <c r="E30" s="637">
        <v>97.75</v>
      </c>
      <c r="F30" s="637">
        <v>162.99</v>
      </c>
      <c r="G30" s="637">
        <v>103.45</v>
      </c>
      <c r="H30" s="637">
        <v>126</v>
      </c>
      <c r="I30" s="637">
        <v>219.8</v>
      </c>
      <c r="J30" s="637">
        <v>303.5</v>
      </c>
      <c r="K30" s="637">
        <v>226</v>
      </c>
      <c r="L30" s="637">
        <v>256.5</v>
      </c>
      <c r="M30" s="642">
        <v>283.7</v>
      </c>
      <c r="N30" s="642">
        <v>216.93</v>
      </c>
      <c r="O30" s="642">
        <v>161.8</v>
      </c>
      <c r="P30" s="642">
        <v>139.18</v>
      </c>
      <c r="Q30" s="642">
        <v>94.1</v>
      </c>
      <c r="R30" s="642">
        <v>69.23</v>
      </c>
      <c r="S30" s="644">
        <v>0</v>
      </c>
    </row>
    <row r="31" spans="1:19" ht="15">
      <c r="A31" s="809"/>
      <c r="B31" s="372" t="s">
        <v>67</v>
      </c>
      <c r="C31" s="319">
        <v>6840</v>
      </c>
      <c r="D31" s="319">
        <v>40552.4</v>
      </c>
      <c r="E31" s="319">
        <v>41041.6</v>
      </c>
      <c r="F31" s="319">
        <v>51623.6</v>
      </c>
      <c r="G31" s="319">
        <v>36621.4</v>
      </c>
      <c r="H31" s="319">
        <v>28386.8</v>
      </c>
      <c r="I31" s="319">
        <v>85042</v>
      </c>
      <c r="J31" s="319">
        <v>62433.6</v>
      </c>
      <c r="K31" s="458">
        <v>47248</v>
      </c>
      <c r="L31" s="458">
        <v>62915</v>
      </c>
      <c r="M31" s="643">
        <v>67298</v>
      </c>
      <c r="N31" s="643">
        <v>37551</v>
      </c>
      <c r="O31" s="643">
        <v>47933</v>
      </c>
      <c r="P31" s="643">
        <v>72059</v>
      </c>
      <c r="Q31" s="642">
        <v>47525</v>
      </c>
      <c r="R31" s="642">
        <v>36068</v>
      </c>
      <c r="S31" s="644">
        <v>0</v>
      </c>
    </row>
    <row r="32" spans="1:19" ht="15">
      <c r="A32" s="809"/>
      <c r="B32" s="372" t="s">
        <v>63</v>
      </c>
      <c r="C32" s="307">
        <f>SUM(C31/C30)</f>
        <v>160</v>
      </c>
      <c r="D32" s="307">
        <f aca="true" t="shared" si="11" ref="D32:P32">SUM(D31/D30)</f>
        <v>490</v>
      </c>
      <c r="E32" s="307">
        <f t="shared" si="11"/>
        <v>419.862915601023</v>
      </c>
      <c r="F32" s="307">
        <f t="shared" si="11"/>
        <v>316.7286336585066</v>
      </c>
      <c r="G32" s="307">
        <f t="shared" si="11"/>
        <v>354.0009666505558</v>
      </c>
      <c r="H32" s="307">
        <f t="shared" si="11"/>
        <v>225.29206349206348</v>
      </c>
      <c r="I32" s="307">
        <f t="shared" si="11"/>
        <v>386.9062784349408</v>
      </c>
      <c r="J32" s="307">
        <f t="shared" si="11"/>
        <v>205.71202635914332</v>
      </c>
      <c r="K32" s="307">
        <f t="shared" si="11"/>
        <v>209.06194690265488</v>
      </c>
      <c r="L32" s="307">
        <f t="shared" si="11"/>
        <v>245.28265107212476</v>
      </c>
      <c r="M32" s="307">
        <f t="shared" si="11"/>
        <v>237.21536834684528</v>
      </c>
      <c r="N32" s="307">
        <f t="shared" si="11"/>
        <v>173.1019222790762</v>
      </c>
      <c r="O32" s="307">
        <f t="shared" si="11"/>
        <v>296.2484548825711</v>
      </c>
      <c r="P32" s="307">
        <f t="shared" si="11"/>
        <v>517.7396177611726</v>
      </c>
      <c r="Q32" s="636">
        <f>(Q31/Q30)</f>
        <v>505.047821466525</v>
      </c>
      <c r="R32" s="636">
        <v>448.1</v>
      </c>
      <c r="S32" s="644">
        <v>0</v>
      </c>
    </row>
    <row r="33" spans="1:19" ht="15">
      <c r="A33" s="810"/>
      <c r="B33" s="372" t="s">
        <v>9</v>
      </c>
      <c r="C33" s="638">
        <v>15</v>
      </c>
      <c r="D33" s="638">
        <v>31</v>
      </c>
      <c r="E33" s="638">
        <v>23</v>
      </c>
      <c r="F33" s="638">
        <v>59</v>
      </c>
      <c r="G33" s="458">
        <v>28</v>
      </c>
      <c r="H33" s="458">
        <v>51</v>
      </c>
      <c r="I33" s="458">
        <v>71</v>
      </c>
      <c r="J33" s="458">
        <v>98</v>
      </c>
      <c r="K33" s="458">
        <v>57</v>
      </c>
      <c r="L33" s="458">
        <v>69</v>
      </c>
      <c r="M33" s="643">
        <v>68</v>
      </c>
      <c r="N33" s="643">
        <v>55</v>
      </c>
      <c r="O33" s="643">
        <v>41</v>
      </c>
      <c r="P33" s="643">
        <v>21</v>
      </c>
      <c r="Q33" s="644">
        <v>6</v>
      </c>
      <c r="R33" s="644">
        <v>1</v>
      </c>
      <c r="S33" s="644">
        <v>0</v>
      </c>
    </row>
    <row r="34" spans="1:19" ht="15">
      <c r="A34" s="808" t="s">
        <v>170</v>
      </c>
      <c r="B34" s="372" t="s">
        <v>3</v>
      </c>
      <c r="C34" s="637">
        <v>26.5</v>
      </c>
      <c r="D34" s="637">
        <v>3</v>
      </c>
      <c r="E34" s="637">
        <v>8</v>
      </c>
      <c r="F34" s="637">
        <v>59.5</v>
      </c>
      <c r="G34" s="637">
        <v>34</v>
      </c>
      <c r="H34" s="637">
        <v>22.75</v>
      </c>
      <c r="I34" s="637">
        <v>3.03</v>
      </c>
      <c r="J34" s="637">
        <v>26</v>
      </c>
      <c r="K34" s="637">
        <v>49</v>
      </c>
      <c r="L34" s="638">
        <v>0</v>
      </c>
      <c r="M34" s="638">
        <v>0</v>
      </c>
      <c r="N34" s="642">
        <v>19</v>
      </c>
      <c r="O34" s="644">
        <v>0</v>
      </c>
      <c r="P34" s="642">
        <v>14.5</v>
      </c>
      <c r="Q34" s="644">
        <v>0</v>
      </c>
      <c r="R34" s="644">
        <v>0</v>
      </c>
      <c r="S34" s="644">
        <v>0</v>
      </c>
    </row>
    <row r="35" spans="1:19" ht="15">
      <c r="A35" s="809"/>
      <c r="B35" s="372" t="s">
        <v>5</v>
      </c>
      <c r="C35" s="637">
        <v>26.5</v>
      </c>
      <c r="D35" s="637">
        <v>3</v>
      </c>
      <c r="E35" s="637">
        <v>6</v>
      </c>
      <c r="F35" s="637">
        <v>59.5</v>
      </c>
      <c r="G35" s="637">
        <v>34</v>
      </c>
      <c r="H35" s="637">
        <v>20.75</v>
      </c>
      <c r="I35" s="637">
        <v>3.03</v>
      </c>
      <c r="J35" s="637">
        <v>26</v>
      </c>
      <c r="K35" s="637">
        <v>40</v>
      </c>
      <c r="L35" s="638">
        <v>0</v>
      </c>
      <c r="M35" s="638">
        <v>0</v>
      </c>
      <c r="N35" s="642">
        <v>13</v>
      </c>
      <c r="O35" s="644">
        <v>0</v>
      </c>
      <c r="P35" s="642">
        <v>10.5</v>
      </c>
      <c r="Q35" s="644">
        <v>0</v>
      </c>
      <c r="R35" s="644">
        <v>0</v>
      </c>
      <c r="S35" s="644">
        <v>0</v>
      </c>
    </row>
    <row r="36" spans="1:19" ht="15">
      <c r="A36" s="809"/>
      <c r="B36" s="372" t="s">
        <v>67</v>
      </c>
      <c r="C36" s="319">
        <v>21200</v>
      </c>
      <c r="D36" s="319">
        <v>1369.4</v>
      </c>
      <c r="E36" s="319">
        <v>1664</v>
      </c>
      <c r="F36" s="319">
        <v>14424</v>
      </c>
      <c r="G36" s="319">
        <v>9215.4</v>
      </c>
      <c r="H36" s="319">
        <v>9694.4</v>
      </c>
      <c r="I36" s="319">
        <v>1636</v>
      </c>
      <c r="J36" s="319">
        <v>6240</v>
      </c>
      <c r="K36" s="458">
        <v>9240</v>
      </c>
      <c r="L36" s="638">
        <v>0</v>
      </c>
      <c r="M36" s="638">
        <v>0</v>
      </c>
      <c r="N36" s="643">
        <v>3185</v>
      </c>
      <c r="O36" s="644">
        <v>0</v>
      </c>
      <c r="P36" s="643">
        <v>2675</v>
      </c>
      <c r="Q36" s="644">
        <v>0</v>
      </c>
      <c r="R36" s="644">
        <v>0</v>
      </c>
      <c r="S36" s="644">
        <v>0</v>
      </c>
    </row>
    <row r="37" spans="1:19" ht="15">
      <c r="A37" s="809"/>
      <c r="B37" s="372" t="s">
        <v>63</v>
      </c>
      <c r="C37" s="307">
        <f>SUM(C36/C35)</f>
        <v>800</v>
      </c>
      <c r="D37" s="307">
        <f aca="true" t="shared" si="12" ref="D37:N37">SUM(D36/D35)</f>
        <v>456.4666666666667</v>
      </c>
      <c r="E37" s="307">
        <f t="shared" si="12"/>
        <v>277.3333333333333</v>
      </c>
      <c r="F37" s="307">
        <f t="shared" si="12"/>
        <v>242.42016806722688</v>
      </c>
      <c r="G37" s="307">
        <f t="shared" si="12"/>
        <v>271.0411764705882</v>
      </c>
      <c r="H37" s="307">
        <f t="shared" si="12"/>
        <v>467.2</v>
      </c>
      <c r="I37" s="307">
        <f t="shared" si="12"/>
        <v>539.93399339934</v>
      </c>
      <c r="J37" s="307">
        <f t="shared" si="12"/>
        <v>240</v>
      </c>
      <c r="K37" s="307">
        <f t="shared" si="12"/>
        <v>231</v>
      </c>
      <c r="L37" s="638">
        <v>0</v>
      </c>
      <c r="M37" s="638">
        <v>0</v>
      </c>
      <c r="N37" s="307">
        <f t="shared" si="12"/>
        <v>245</v>
      </c>
      <c r="O37" s="644">
        <v>0</v>
      </c>
      <c r="P37" s="307">
        <f>SUM(P36/P35)</f>
        <v>254.76190476190476</v>
      </c>
      <c r="Q37" s="644">
        <v>0</v>
      </c>
      <c r="R37" s="644">
        <v>0</v>
      </c>
      <c r="S37" s="644">
        <v>0</v>
      </c>
    </row>
    <row r="38" spans="1:19" ht="15">
      <c r="A38" s="810"/>
      <c r="B38" s="372" t="s">
        <v>9</v>
      </c>
      <c r="C38" s="638">
        <v>20</v>
      </c>
      <c r="D38" s="638">
        <v>8</v>
      </c>
      <c r="E38" s="638">
        <v>6</v>
      </c>
      <c r="F38" s="638">
        <v>12</v>
      </c>
      <c r="G38" s="458">
        <v>19</v>
      </c>
      <c r="H38" s="458">
        <v>19</v>
      </c>
      <c r="I38" s="458">
        <v>4</v>
      </c>
      <c r="J38" s="458">
        <v>10</v>
      </c>
      <c r="K38" s="458">
        <v>5</v>
      </c>
      <c r="L38" s="638">
        <v>0</v>
      </c>
      <c r="M38" s="638">
        <v>0</v>
      </c>
      <c r="N38" s="643">
        <v>9</v>
      </c>
      <c r="O38" s="644">
        <v>0</v>
      </c>
      <c r="P38" s="643">
        <v>5</v>
      </c>
      <c r="Q38" s="644">
        <v>0</v>
      </c>
      <c r="R38" s="644">
        <v>0</v>
      </c>
      <c r="S38" s="644">
        <v>0</v>
      </c>
    </row>
    <row r="39" spans="1:19" ht="15">
      <c r="A39" s="808" t="s">
        <v>19</v>
      </c>
      <c r="B39" s="372" t="s">
        <v>3</v>
      </c>
      <c r="C39" s="637">
        <v>6</v>
      </c>
      <c r="D39" s="637">
        <v>2.5</v>
      </c>
      <c r="E39" s="637"/>
      <c r="F39" s="637">
        <v>0.6</v>
      </c>
      <c r="G39" s="637">
        <v>1</v>
      </c>
      <c r="H39" s="637">
        <v>1.65</v>
      </c>
      <c r="I39" s="637">
        <v>4.62</v>
      </c>
      <c r="J39" s="637"/>
      <c r="K39" s="637"/>
      <c r="L39" s="638">
        <v>0</v>
      </c>
      <c r="M39" s="638">
        <v>0</v>
      </c>
      <c r="N39" s="638">
        <v>0</v>
      </c>
      <c r="O39" s="644">
        <v>0</v>
      </c>
      <c r="P39" s="638">
        <v>0</v>
      </c>
      <c r="Q39" s="644">
        <v>0</v>
      </c>
      <c r="R39" s="644">
        <v>0</v>
      </c>
      <c r="S39" s="644">
        <v>0</v>
      </c>
    </row>
    <row r="40" spans="1:19" ht="15">
      <c r="A40" s="809"/>
      <c r="B40" s="372" t="s">
        <v>5</v>
      </c>
      <c r="C40" s="637">
        <v>5.8</v>
      </c>
      <c r="D40" s="637">
        <v>2.5</v>
      </c>
      <c r="E40" s="637"/>
      <c r="F40" s="637">
        <v>0.5</v>
      </c>
      <c r="G40" s="637">
        <v>1</v>
      </c>
      <c r="H40" s="637">
        <v>1.15</v>
      </c>
      <c r="I40" s="637">
        <v>4.62</v>
      </c>
      <c r="J40" s="637"/>
      <c r="K40" s="637"/>
      <c r="L40" s="638">
        <v>0</v>
      </c>
      <c r="M40" s="638">
        <v>0</v>
      </c>
      <c r="N40" s="638">
        <v>0</v>
      </c>
      <c r="O40" s="644">
        <v>0</v>
      </c>
      <c r="P40" s="638">
        <v>0</v>
      </c>
      <c r="Q40" s="644">
        <v>0</v>
      </c>
      <c r="R40" s="644">
        <v>0</v>
      </c>
      <c r="S40" s="644">
        <v>0</v>
      </c>
    </row>
    <row r="41" spans="1:19" ht="15">
      <c r="A41" s="809"/>
      <c r="B41" s="372" t="s">
        <v>67</v>
      </c>
      <c r="C41" s="319">
        <v>4040</v>
      </c>
      <c r="D41" s="319">
        <v>1156</v>
      </c>
      <c r="E41" s="319"/>
      <c r="F41" s="319">
        <v>400</v>
      </c>
      <c r="G41" s="319">
        <v>560</v>
      </c>
      <c r="H41" s="319">
        <v>530.8</v>
      </c>
      <c r="I41" s="319">
        <v>1900</v>
      </c>
      <c r="J41" s="319"/>
      <c r="K41" s="458"/>
      <c r="L41" s="638">
        <v>0</v>
      </c>
      <c r="M41" s="638">
        <v>0</v>
      </c>
      <c r="N41" s="638">
        <v>0</v>
      </c>
      <c r="O41" s="644">
        <v>0</v>
      </c>
      <c r="P41" s="638">
        <v>0</v>
      </c>
      <c r="Q41" s="644">
        <v>0</v>
      </c>
      <c r="R41" s="644">
        <v>0</v>
      </c>
      <c r="S41" s="644">
        <v>0</v>
      </c>
    </row>
    <row r="42" spans="1:19" ht="15">
      <c r="A42" s="809"/>
      <c r="B42" s="372" t="s">
        <v>63</v>
      </c>
      <c r="C42" s="307">
        <f>SUM(C41/C40)</f>
        <v>696.551724137931</v>
      </c>
      <c r="D42" s="307">
        <f aca="true" t="shared" si="13" ref="D42:K42">SUM(D41/D40)</f>
        <v>462.4</v>
      </c>
      <c r="E42" s="307" t="e">
        <f t="shared" si="13"/>
        <v>#DIV/0!</v>
      </c>
      <c r="F42" s="307">
        <f t="shared" si="13"/>
        <v>800</v>
      </c>
      <c r="G42" s="307">
        <f t="shared" si="13"/>
        <v>560</v>
      </c>
      <c r="H42" s="307">
        <f t="shared" si="13"/>
        <v>461.5652173913043</v>
      </c>
      <c r="I42" s="307">
        <f t="shared" si="13"/>
        <v>411.2554112554112</v>
      </c>
      <c r="J42" s="307" t="e">
        <f t="shared" si="13"/>
        <v>#DIV/0!</v>
      </c>
      <c r="K42" s="307" t="e">
        <f t="shared" si="13"/>
        <v>#DIV/0!</v>
      </c>
      <c r="L42" s="638">
        <v>0</v>
      </c>
      <c r="M42" s="638">
        <v>0</v>
      </c>
      <c r="N42" s="638">
        <v>0</v>
      </c>
      <c r="O42" s="644">
        <v>0</v>
      </c>
      <c r="P42" s="638">
        <v>0</v>
      </c>
      <c r="Q42" s="644">
        <v>0</v>
      </c>
      <c r="R42" s="644">
        <v>0</v>
      </c>
      <c r="S42" s="644">
        <v>0</v>
      </c>
    </row>
    <row r="43" spans="1:19" ht="15">
      <c r="A43" s="810"/>
      <c r="B43" s="372" t="s">
        <v>9</v>
      </c>
      <c r="C43" s="638">
        <v>6</v>
      </c>
      <c r="D43" s="638">
        <v>2</v>
      </c>
      <c r="E43" s="638"/>
      <c r="F43" s="638">
        <v>3</v>
      </c>
      <c r="G43" s="458">
        <v>1</v>
      </c>
      <c r="H43" s="458">
        <v>2</v>
      </c>
      <c r="I43" s="458">
        <v>21</v>
      </c>
      <c r="J43" s="458"/>
      <c r="K43" s="458"/>
      <c r="L43" s="638">
        <v>0</v>
      </c>
      <c r="M43" s="638">
        <v>0</v>
      </c>
      <c r="N43" s="638">
        <v>0</v>
      </c>
      <c r="O43" s="644">
        <v>0</v>
      </c>
      <c r="P43" s="638">
        <v>0</v>
      </c>
      <c r="Q43" s="644">
        <v>0</v>
      </c>
      <c r="R43" s="644">
        <v>0</v>
      </c>
      <c r="S43" s="644">
        <v>0</v>
      </c>
    </row>
    <row r="44" spans="1:19" ht="15">
      <c r="A44" s="808" t="s">
        <v>174</v>
      </c>
      <c r="B44" s="372" t="s">
        <v>3</v>
      </c>
      <c r="C44" s="637">
        <v>92.55</v>
      </c>
      <c r="D44" s="637">
        <v>103.7</v>
      </c>
      <c r="E44" s="637">
        <v>105.42</v>
      </c>
      <c r="F44" s="637">
        <v>73.84</v>
      </c>
      <c r="G44" s="637">
        <v>42.75</v>
      </c>
      <c r="H44" s="637">
        <v>28.85</v>
      </c>
      <c r="I44" s="637">
        <v>22.5</v>
      </c>
      <c r="J44" s="637">
        <v>11</v>
      </c>
      <c r="K44" s="637">
        <v>20</v>
      </c>
      <c r="L44" s="638">
        <v>0</v>
      </c>
      <c r="M44" s="642">
        <v>28</v>
      </c>
      <c r="N44" s="638">
        <v>0</v>
      </c>
      <c r="O44" s="644">
        <v>0</v>
      </c>
      <c r="P44" s="638">
        <v>0</v>
      </c>
      <c r="Q44" s="644">
        <v>0</v>
      </c>
      <c r="R44" s="644">
        <v>0</v>
      </c>
      <c r="S44" s="644">
        <v>0</v>
      </c>
    </row>
    <row r="45" spans="1:19" ht="15">
      <c r="A45" s="809"/>
      <c r="B45" s="372" t="s">
        <v>5</v>
      </c>
      <c r="C45" s="637">
        <v>70.55</v>
      </c>
      <c r="D45" s="637">
        <v>102.15</v>
      </c>
      <c r="E45" s="637">
        <v>103.25</v>
      </c>
      <c r="F45" s="637">
        <v>69.84</v>
      </c>
      <c r="G45" s="637">
        <v>40.75</v>
      </c>
      <c r="H45" s="637">
        <v>25.85</v>
      </c>
      <c r="I45" s="637">
        <v>22.5</v>
      </c>
      <c r="J45" s="637">
        <v>4</v>
      </c>
      <c r="K45" s="637">
        <v>20</v>
      </c>
      <c r="L45" s="638">
        <v>0</v>
      </c>
      <c r="M45" s="642">
        <v>28</v>
      </c>
      <c r="N45" s="638">
        <v>0</v>
      </c>
      <c r="O45" s="644">
        <v>0</v>
      </c>
      <c r="P45" s="638">
        <v>0</v>
      </c>
      <c r="Q45" s="644">
        <v>0</v>
      </c>
      <c r="R45" s="644">
        <v>0</v>
      </c>
      <c r="S45" s="644">
        <v>0</v>
      </c>
    </row>
    <row r="46" spans="1:19" ht="15">
      <c r="A46" s="809"/>
      <c r="B46" s="372" t="s">
        <v>67</v>
      </c>
      <c r="C46" s="319">
        <v>22355.2</v>
      </c>
      <c r="D46" s="319">
        <v>39481.8</v>
      </c>
      <c r="E46" s="319">
        <v>27162</v>
      </c>
      <c r="F46" s="319">
        <v>17268</v>
      </c>
      <c r="G46" s="319">
        <v>10317.4</v>
      </c>
      <c r="H46" s="319">
        <v>4327.4</v>
      </c>
      <c r="I46" s="319">
        <v>9200</v>
      </c>
      <c r="J46" s="319">
        <v>1200</v>
      </c>
      <c r="K46" s="458">
        <v>5850</v>
      </c>
      <c r="L46" s="638">
        <v>0</v>
      </c>
      <c r="M46" s="643">
        <v>7913</v>
      </c>
      <c r="N46" s="638">
        <v>0</v>
      </c>
      <c r="O46" s="644">
        <v>0</v>
      </c>
      <c r="P46" s="638">
        <v>0</v>
      </c>
      <c r="Q46" s="644">
        <v>0</v>
      </c>
      <c r="R46" s="644">
        <v>0</v>
      </c>
      <c r="S46" s="644">
        <v>0</v>
      </c>
    </row>
    <row r="47" spans="1:19" ht="15">
      <c r="A47" s="809"/>
      <c r="B47" s="372" t="s">
        <v>63</v>
      </c>
      <c r="C47" s="307">
        <f>SUM(C46/C45)</f>
        <v>316.87030474840543</v>
      </c>
      <c r="D47" s="307">
        <f aca="true" t="shared" si="14" ref="D47:M47">SUM(D46/D45)</f>
        <v>386.50807635829665</v>
      </c>
      <c r="E47" s="307">
        <f t="shared" si="14"/>
        <v>263.07021791767556</v>
      </c>
      <c r="F47" s="307">
        <f t="shared" si="14"/>
        <v>247.2508591065292</v>
      </c>
      <c r="G47" s="307">
        <f t="shared" si="14"/>
        <v>253.1877300613497</v>
      </c>
      <c r="H47" s="307">
        <f t="shared" si="14"/>
        <v>167.40425531914892</v>
      </c>
      <c r="I47" s="307">
        <f t="shared" si="14"/>
        <v>408.8888888888889</v>
      </c>
      <c r="J47" s="307">
        <f t="shared" si="14"/>
        <v>300</v>
      </c>
      <c r="K47" s="307">
        <f t="shared" si="14"/>
        <v>292.5</v>
      </c>
      <c r="L47" s="638">
        <v>0</v>
      </c>
      <c r="M47" s="307">
        <f t="shared" si="14"/>
        <v>282.60714285714283</v>
      </c>
      <c r="N47" s="638">
        <v>0</v>
      </c>
      <c r="O47" s="644">
        <v>0</v>
      </c>
      <c r="P47" s="638">
        <v>0</v>
      </c>
      <c r="Q47" s="644">
        <v>0</v>
      </c>
      <c r="R47" s="644">
        <v>0</v>
      </c>
      <c r="S47" s="644">
        <v>0</v>
      </c>
    </row>
    <row r="48" spans="1:19" ht="15">
      <c r="A48" s="810"/>
      <c r="B48" s="372" t="s">
        <v>9</v>
      </c>
      <c r="C48" s="638">
        <v>58</v>
      </c>
      <c r="D48" s="638">
        <v>47</v>
      </c>
      <c r="E48" s="638">
        <v>60</v>
      </c>
      <c r="F48" s="638">
        <v>41</v>
      </c>
      <c r="G48" s="458">
        <v>23</v>
      </c>
      <c r="H48" s="458">
        <v>24</v>
      </c>
      <c r="I48" s="458">
        <v>28</v>
      </c>
      <c r="J48" s="458">
        <v>1</v>
      </c>
      <c r="K48" s="458">
        <v>1</v>
      </c>
      <c r="L48" s="638">
        <v>0</v>
      </c>
      <c r="M48" s="643">
        <v>17</v>
      </c>
      <c r="N48" s="638">
        <v>0</v>
      </c>
      <c r="O48" s="644">
        <v>0</v>
      </c>
      <c r="P48" s="638">
        <v>0</v>
      </c>
      <c r="Q48" s="644">
        <v>0</v>
      </c>
      <c r="R48" s="644">
        <v>0</v>
      </c>
      <c r="S48" s="644">
        <v>0</v>
      </c>
    </row>
    <row r="49" spans="1:19" ht="15">
      <c r="A49" s="808" t="s">
        <v>23</v>
      </c>
      <c r="B49" s="379" t="s">
        <v>3</v>
      </c>
      <c r="C49" s="639">
        <v>79.75</v>
      </c>
      <c r="D49" s="768">
        <v>59.75</v>
      </c>
      <c r="E49" s="639">
        <v>110.75</v>
      </c>
      <c r="F49" s="639">
        <v>59.95</v>
      </c>
      <c r="G49" s="639">
        <v>115</v>
      </c>
      <c r="H49" s="639">
        <v>184.5</v>
      </c>
      <c r="I49" s="639">
        <v>133.93</v>
      </c>
      <c r="J49" s="639">
        <v>175</v>
      </c>
      <c r="K49" s="639">
        <v>99</v>
      </c>
      <c r="L49" s="639">
        <v>130</v>
      </c>
      <c r="M49" s="769">
        <v>314.15</v>
      </c>
      <c r="N49" s="769">
        <v>580.21</v>
      </c>
      <c r="O49" s="769">
        <v>254.56</v>
      </c>
      <c r="P49" s="769">
        <v>369.27</v>
      </c>
      <c r="Q49" s="769">
        <v>190.8</v>
      </c>
      <c r="R49" s="769">
        <v>33</v>
      </c>
      <c r="S49" s="378">
        <v>28.8</v>
      </c>
    </row>
    <row r="50" spans="1:19" ht="15">
      <c r="A50" s="809"/>
      <c r="B50" s="372" t="s">
        <v>5</v>
      </c>
      <c r="C50" s="637">
        <v>79.75</v>
      </c>
      <c r="D50" s="767">
        <v>59.75</v>
      </c>
      <c r="E50" s="637">
        <v>99.05</v>
      </c>
      <c r="F50" s="637">
        <v>59.95</v>
      </c>
      <c r="G50" s="637">
        <v>110</v>
      </c>
      <c r="H50" s="637">
        <v>167.5</v>
      </c>
      <c r="I50" s="637">
        <v>132.93</v>
      </c>
      <c r="J50" s="637">
        <v>145</v>
      </c>
      <c r="K50" s="637">
        <v>96</v>
      </c>
      <c r="L50" s="637">
        <v>130</v>
      </c>
      <c r="M50" s="642">
        <v>314.15</v>
      </c>
      <c r="N50" s="642">
        <v>395.79</v>
      </c>
      <c r="O50" s="642">
        <v>222.26</v>
      </c>
      <c r="P50" s="642">
        <v>290</v>
      </c>
      <c r="Q50" s="642">
        <v>89</v>
      </c>
      <c r="R50" s="642">
        <v>33</v>
      </c>
      <c r="S50" s="378">
        <v>23</v>
      </c>
    </row>
    <row r="51" spans="1:20" ht="15">
      <c r="A51" s="809"/>
      <c r="B51" s="372" t="s">
        <v>67</v>
      </c>
      <c r="C51" s="319">
        <v>12760</v>
      </c>
      <c r="D51" s="319">
        <v>31906.4</v>
      </c>
      <c r="E51" s="319">
        <v>46375</v>
      </c>
      <c r="F51" s="319">
        <v>25653</v>
      </c>
      <c r="G51" s="319">
        <v>33000</v>
      </c>
      <c r="H51" s="319">
        <v>65419.8</v>
      </c>
      <c r="I51" s="319">
        <v>34140</v>
      </c>
      <c r="J51" s="319">
        <v>43500</v>
      </c>
      <c r="K51" s="458">
        <v>27520</v>
      </c>
      <c r="L51" s="458">
        <v>45000</v>
      </c>
      <c r="M51" s="643">
        <v>132208</v>
      </c>
      <c r="N51" s="643">
        <v>117404</v>
      </c>
      <c r="O51" s="643">
        <v>100897</v>
      </c>
      <c r="P51" s="643">
        <v>101589</v>
      </c>
      <c r="Q51" s="642">
        <v>20560</v>
      </c>
      <c r="R51" s="642">
        <v>9346</v>
      </c>
      <c r="S51" s="378">
        <v>1148</v>
      </c>
      <c r="T51" s="166" t="s">
        <v>64</v>
      </c>
    </row>
    <row r="52" spans="1:19" ht="15">
      <c r="A52" s="809"/>
      <c r="B52" s="372" t="s">
        <v>63</v>
      </c>
      <c r="C52" s="307">
        <f>SUM(C51/C50)</f>
        <v>160</v>
      </c>
      <c r="D52" s="307">
        <f aca="true" t="shared" si="15" ref="D52:P52">SUM(D51/D50)</f>
        <v>533.9983263598326</v>
      </c>
      <c r="E52" s="307">
        <f t="shared" si="15"/>
        <v>468.19787985865725</v>
      </c>
      <c r="F52" s="307">
        <f t="shared" si="15"/>
        <v>427.90658882402</v>
      </c>
      <c r="G52" s="307">
        <f t="shared" si="15"/>
        <v>300</v>
      </c>
      <c r="H52" s="307">
        <f t="shared" si="15"/>
        <v>390.56597014925376</v>
      </c>
      <c r="I52" s="307">
        <f t="shared" si="15"/>
        <v>256.8269013766644</v>
      </c>
      <c r="J52" s="307">
        <f t="shared" si="15"/>
        <v>300</v>
      </c>
      <c r="K52" s="307">
        <f t="shared" si="15"/>
        <v>286.6666666666667</v>
      </c>
      <c r="L52" s="307">
        <f t="shared" si="15"/>
        <v>346.15384615384613</v>
      </c>
      <c r="M52" s="307">
        <f t="shared" si="15"/>
        <v>420.843546076715</v>
      </c>
      <c r="N52" s="307">
        <f t="shared" si="15"/>
        <v>296.6320523509942</v>
      </c>
      <c r="O52" s="307">
        <f t="shared" si="15"/>
        <v>453.9593269144246</v>
      </c>
      <c r="P52" s="307">
        <f t="shared" si="15"/>
        <v>350.30689655172415</v>
      </c>
      <c r="Q52" s="636">
        <f>(Q51/Q50)</f>
        <v>231.01123595505618</v>
      </c>
      <c r="R52" s="636">
        <v>246.99</v>
      </c>
      <c r="S52" s="636">
        <v>246.99</v>
      </c>
    </row>
    <row r="53" spans="1:19" ht="15">
      <c r="A53" s="810"/>
      <c r="B53" s="372" t="s">
        <v>9</v>
      </c>
      <c r="C53" s="638">
        <v>26</v>
      </c>
      <c r="D53" s="638">
        <v>60</v>
      </c>
      <c r="E53" s="638">
        <v>69</v>
      </c>
      <c r="F53" s="638">
        <v>34</v>
      </c>
      <c r="G53" s="458">
        <v>48</v>
      </c>
      <c r="H53" s="458">
        <v>104</v>
      </c>
      <c r="I53" s="458">
        <v>56</v>
      </c>
      <c r="J53" s="458">
        <v>74</v>
      </c>
      <c r="K53" s="458">
        <v>30</v>
      </c>
      <c r="L53" s="458">
        <v>56</v>
      </c>
      <c r="M53" s="643">
        <v>125</v>
      </c>
      <c r="N53" s="643">
        <v>227</v>
      </c>
      <c r="O53" s="643">
        <v>52</v>
      </c>
      <c r="P53" s="643">
        <v>144</v>
      </c>
      <c r="Q53" s="644">
        <v>24</v>
      </c>
      <c r="R53" s="644">
        <v>5</v>
      </c>
      <c r="S53" s="373">
        <v>7</v>
      </c>
    </row>
    <row r="54" spans="1:19" ht="15" hidden="1">
      <c r="A54" s="808" t="s">
        <v>40</v>
      </c>
      <c r="B54" s="372" t="s">
        <v>3</v>
      </c>
      <c r="C54" s="373"/>
      <c r="D54" s="373"/>
      <c r="E54" s="373"/>
      <c r="F54" s="373"/>
      <c r="G54" s="373"/>
      <c r="H54" s="373">
        <v>2.5</v>
      </c>
      <c r="I54" s="373"/>
      <c r="J54" s="373"/>
      <c r="K54" s="373"/>
      <c r="L54" s="373">
        <v>0</v>
      </c>
      <c r="M54" s="373">
        <v>0</v>
      </c>
      <c r="N54" s="373">
        <v>0</v>
      </c>
      <c r="O54" s="373">
        <v>0</v>
      </c>
      <c r="P54" s="373">
        <v>0</v>
      </c>
      <c r="Q54" s="373">
        <v>0</v>
      </c>
      <c r="R54" s="373">
        <v>0</v>
      </c>
      <c r="S54" s="373">
        <v>0</v>
      </c>
    </row>
    <row r="55" spans="1:19" ht="15" hidden="1">
      <c r="A55" s="809"/>
      <c r="B55" s="372" t="s">
        <v>5</v>
      </c>
      <c r="C55" s="373"/>
      <c r="D55" s="373"/>
      <c r="E55" s="373"/>
      <c r="F55" s="373"/>
      <c r="G55" s="373"/>
      <c r="H55" s="373">
        <v>2.5</v>
      </c>
      <c r="I55" s="373"/>
      <c r="J55" s="373"/>
      <c r="K55" s="373"/>
      <c r="L55" s="373">
        <v>0</v>
      </c>
      <c r="M55" s="373">
        <v>0</v>
      </c>
      <c r="N55" s="373">
        <v>0</v>
      </c>
      <c r="O55" s="373">
        <v>0</v>
      </c>
      <c r="P55" s="373">
        <v>0</v>
      </c>
      <c r="Q55" s="373">
        <v>0</v>
      </c>
      <c r="R55" s="373">
        <v>0</v>
      </c>
      <c r="S55" s="373">
        <v>0</v>
      </c>
    </row>
    <row r="56" spans="1:19" ht="15" hidden="1">
      <c r="A56" s="809"/>
      <c r="B56" s="372" t="s">
        <v>67</v>
      </c>
      <c r="C56" s="319"/>
      <c r="D56" s="319"/>
      <c r="E56" s="319"/>
      <c r="F56" s="319"/>
      <c r="G56" s="319"/>
      <c r="H56" s="319">
        <v>500</v>
      </c>
      <c r="I56" s="319"/>
      <c r="J56" s="319"/>
      <c r="K56" s="319"/>
      <c r="L56" s="373">
        <v>0</v>
      </c>
      <c r="M56" s="373">
        <v>0</v>
      </c>
      <c r="N56" s="373">
        <v>0</v>
      </c>
      <c r="O56" s="373">
        <v>0</v>
      </c>
      <c r="P56" s="373">
        <v>0</v>
      </c>
      <c r="Q56" s="373">
        <v>0</v>
      </c>
      <c r="R56" s="373">
        <v>0</v>
      </c>
      <c r="S56" s="373">
        <v>0</v>
      </c>
    </row>
    <row r="57" spans="1:19" ht="15" hidden="1">
      <c r="A57" s="809"/>
      <c r="B57" s="372" t="s">
        <v>63</v>
      </c>
      <c r="C57" s="307" t="e">
        <f>SUM(C56/C55)</f>
        <v>#DIV/0!</v>
      </c>
      <c r="D57" s="307" t="e">
        <f aca="true" t="shared" si="16" ref="D57:K57">SUM(D56/D55)</f>
        <v>#DIV/0!</v>
      </c>
      <c r="E57" s="307" t="e">
        <f t="shared" si="16"/>
        <v>#DIV/0!</v>
      </c>
      <c r="F57" s="307" t="e">
        <f t="shared" si="16"/>
        <v>#DIV/0!</v>
      </c>
      <c r="G57" s="307" t="e">
        <f t="shared" si="16"/>
        <v>#DIV/0!</v>
      </c>
      <c r="H57" s="307">
        <f t="shared" si="16"/>
        <v>200</v>
      </c>
      <c r="I57" s="307" t="e">
        <f t="shared" si="16"/>
        <v>#DIV/0!</v>
      </c>
      <c r="J57" s="307" t="e">
        <f t="shared" si="16"/>
        <v>#DIV/0!</v>
      </c>
      <c r="K57" s="307" t="e">
        <f t="shared" si="16"/>
        <v>#DIV/0!</v>
      </c>
      <c r="L57" s="373">
        <v>0</v>
      </c>
      <c r="M57" s="373">
        <v>0</v>
      </c>
      <c r="N57" s="373">
        <v>0</v>
      </c>
      <c r="O57" s="373">
        <v>0</v>
      </c>
      <c r="P57" s="373">
        <v>0</v>
      </c>
      <c r="Q57" s="373">
        <v>0</v>
      </c>
      <c r="R57" s="373">
        <v>0</v>
      </c>
      <c r="S57" s="373">
        <v>0</v>
      </c>
    </row>
    <row r="58" spans="1:19" ht="15" hidden="1">
      <c r="A58" s="810"/>
      <c r="B58" s="372" t="s">
        <v>9</v>
      </c>
      <c r="C58" s="373"/>
      <c r="D58" s="373"/>
      <c r="E58" s="373"/>
      <c r="F58" s="373"/>
      <c r="G58" s="373"/>
      <c r="H58" s="373">
        <v>3</v>
      </c>
      <c r="I58" s="373"/>
      <c r="J58" s="373"/>
      <c r="K58" s="373"/>
      <c r="L58" s="373">
        <v>0</v>
      </c>
      <c r="M58" s="373">
        <v>0</v>
      </c>
      <c r="N58" s="373">
        <v>0</v>
      </c>
      <c r="O58" s="373">
        <v>0</v>
      </c>
      <c r="P58" s="373">
        <v>0</v>
      </c>
      <c r="Q58" s="373">
        <v>0</v>
      </c>
      <c r="R58" s="373">
        <v>0</v>
      </c>
      <c r="S58" s="373">
        <v>0</v>
      </c>
    </row>
    <row r="59" spans="1:17" ht="15">
      <c r="A59" s="749" t="s">
        <v>137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770"/>
      <c r="N59" s="770"/>
      <c r="O59" s="770"/>
      <c r="P59" s="770"/>
      <c r="Q59" s="771"/>
    </row>
    <row r="60" spans="1:19" ht="15.75">
      <c r="A60" s="922" t="s">
        <v>351</v>
      </c>
      <c r="B60" s="922"/>
      <c r="C60" s="922"/>
      <c r="D60" s="922"/>
      <c r="E60" s="922"/>
      <c r="F60" s="922"/>
      <c r="G60" s="922"/>
      <c r="H60" s="922"/>
      <c r="I60" s="922"/>
      <c r="J60" s="922"/>
      <c r="K60" s="922"/>
      <c r="L60" s="922"/>
      <c r="M60" s="922"/>
      <c r="N60" s="922"/>
      <c r="O60" s="922"/>
      <c r="P60" s="922"/>
      <c r="Q60" s="922"/>
      <c r="R60" s="922"/>
      <c r="S60" s="922"/>
    </row>
    <row r="61" spans="1:2" ht="15">
      <c r="A61" s="823" t="s">
        <v>186</v>
      </c>
      <c r="B61" s="823"/>
    </row>
    <row r="66" spans="2:17" ht="15.75">
      <c r="B66" s="732"/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  <c r="Q66" s="732"/>
    </row>
    <row r="67" spans="2:17" ht="1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772"/>
    </row>
    <row r="68" spans="2:17" ht="15"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772"/>
    </row>
    <row r="69" spans="2:17" ht="15"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772"/>
    </row>
    <row r="70" spans="2:17" ht="15"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772"/>
    </row>
    <row r="71" spans="2:17" ht="15"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772"/>
    </row>
    <row r="72" spans="2:17" ht="15"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</sheetData>
  <sheetProtection/>
  <mergeCells count="16">
    <mergeCell ref="A29:A33"/>
    <mergeCell ref="A34:A38"/>
    <mergeCell ref="A39:A43"/>
    <mergeCell ref="A44:A48"/>
    <mergeCell ref="A49:A53"/>
    <mergeCell ref="A54:A58"/>
    <mergeCell ref="A61:B61"/>
    <mergeCell ref="A4:S4"/>
    <mergeCell ref="A5:S5"/>
    <mergeCell ref="A6:S6"/>
    <mergeCell ref="A7:S7"/>
    <mergeCell ref="A60:S60"/>
    <mergeCell ref="A9:A13"/>
    <mergeCell ref="A14:A18"/>
    <mergeCell ref="A19:A23"/>
    <mergeCell ref="A24:A28"/>
  </mergeCells>
  <printOptions horizontalCentered="1" verticalCentered="1"/>
  <pageMargins left="0" right="0" top="0" bottom="0.7874015748031497" header="0.2362204724409449" footer="0"/>
  <pageSetup horizontalDpi="600" verticalDpi="600" orientation="portrait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zoomScalePageLayoutView="0" workbookViewId="0" topLeftCell="A30">
      <selection activeCell="J68" sqref="J68"/>
    </sheetView>
  </sheetViews>
  <sheetFormatPr defaultColWidth="11.421875" defaultRowHeight="12.75"/>
  <cols>
    <col min="1" max="1" width="19.140625" style="0" customWidth="1"/>
    <col min="2" max="2" width="20.140625" style="0" customWidth="1"/>
    <col min="3" max="3" width="15.57421875" style="0" hidden="1" customWidth="1"/>
    <col min="4" max="4" width="15.7109375" style="0" customWidth="1"/>
    <col min="5" max="5" width="13.140625" style="0" customWidth="1"/>
  </cols>
  <sheetData>
    <row r="1" spans="1:10" ht="12.75">
      <c r="A1" s="290"/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2.75">
      <c r="A2" s="290"/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845"/>
      <c r="B3" s="845"/>
      <c r="C3" s="845"/>
      <c r="D3" s="845"/>
      <c r="E3" s="845"/>
      <c r="F3" s="845"/>
      <c r="G3" s="290"/>
      <c r="H3" s="290"/>
      <c r="I3" s="290"/>
      <c r="J3" s="290"/>
    </row>
    <row r="4" spans="1:10" ht="12.75">
      <c r="A4" s="805" t="s">
        <v>166</v>
      </c>
      <c r="B4" s="805"/>
      <c r="C4" s="805"/>
      <c r="D4" s="805"/>
      <c r="E4" s="805"/>
      <c r="F4" s="805"/>
      <c r="G4" s="805"/>
      <c r="H4" s="805"/>
      <c r="I4" s="290"/>
      <c r="J4" s="290"/>
    </row>
    <row r="5" spans="1:10" ht="12.75">
      <c r="A5" s="805" t="s">
        <v>189</v>
      </c>
      <c r="B5" s="805"/>
      <c r="C5" s="805"/>
      <c r="D5" s="805"/>
      <c r="E5" s="805"/>
      <c r="F5" s="805"/>
      <c r="G5" s="805"/>
      <c r="H5" s="805"/>
      <c r="I5" s="290"/>
      <c r="J5" s="290"/>
    </row>
    <row r="6" spans="1:10" ht="12.75">
      <c r="A6" s="805" t="s">
        <v>289</v>
      </c>
      <c r="B6" s="805"/>
      <c r="C6" s="805"/>
      <c r="D6" s="805"/>
      <c r="E6" s="805"/>
      <c r="F6" s="805"/>
      <c r="G6" s="805"/>
      <c r="H6" s="805"/>
      <c r="I6" s="290"/>
      <c r="J6" s="290"/>
    </row>
    <row r="7" spans="1:10" ht="12.75">
      <c r="A7" s="929"/>
      <c r="B7" s="929"/>
      <c r="C7" s="290"/>
      <c r="D7" s="290"/>
      <c r="E7" s="290"/>
      <c r="F7" s="290"/>
      <c r="G7" s="290"/>
      <c r="H7" s="290"/>
      <c r="I7" s="290"/>
      <c r="J7" s="290"/>
    </row>
    <row r="8" spans="1:10" ht="15" customHeight="1">
      <c r="A8" s="334" t="s">
        <v>50</v>
      </c>
      <c r="B8" s="334" t="s">
        <v>111</v>
      </c>
      <c r="C8" s="334" t="s">
        <v>176</v>
      </c>
      <c r="D8" s="334" t="s">
        <v>305</v>
      </c>
      <c r="E8" s="334" t="s">
        <v>306</v>
      </c>
      <c r="F8" s="384" t="s">
        <v>307</v>
      </c>
      <c r="G8" s="384" t="s">
        <v>298</v>
      </c>
      <c r="H8" s="384" t="s">
        <v>299</v>
      </c>
      <c r="I8" s="290"/>
      <c r="J8" s="290"/>
    </row>
    <row r="9" spans="1:10" ht="15" customHeight="1">
      <c r="A9" s="926" t="s">
        <v>27</v>
      </c>
      <c r="B9" s="494" t="s">
        <v>3</v>
      </c>
      <c r="C9" s="495">
        <f aca="true" t="shared" si="0" ref="C9:H9">SUM(C14+C19+C24+C29+C34+C39+C44+C49+C54+C59+C64)</f>
        <v>219.2</v>
      </c>
      <c r="D9" s="495">
        <f t="shared" si="0"/>
        <v>261.36</v>
      </c>
      <c r="E9" s="495">
        <f t="shared" si="0"/>
        <v>210.73000000000002</v>
      </c>
      <c r="F9" s="495">
        <f t="shared" si="0"/>
        <v>194.45</v>
      </c>
      <c r="G9" s="495">
        <f t="shared" si="0"/>
        <v>185.51999999999998</v>
      </c>
      <c r="H9" s="495">
        <f t="shared" si="0"/>
        <v>138.48999999999998</v>
      </c>
      <c r="I9" s="290"/>
      <c r="J9" s="290"/>
    </row>
    <row r="10" spans="1:10" ht="15" customHeight="1">
      <c r="A10" s="927"/>
      <c r="B10" s="494" t="s">
        <v>5</v>
      </c>
      <c r="C10" s="495">
        <f aca="true" t="shared" si="1" ref="C10:F11">SUM(C15+C20+C25+C30+C35+C40+C45+C50+C55+C60+C65)</f>
        <v>214.2</v>
      </c>
      <c r="D10" s="495">
        <f t="shared" si="1"/>
        <v>260.64</v>
      </c>
      <c r="E10" s="495">
        <f t="shared" si="1"/>
        <v>205.66000000000003</v>
      </c>
      <c r="F10" s="495">
        <f t="shared" si="1"/>
        <v>194.45</v>
      </c>
      <c r="G10" s="495">
        <f>SUM(G15+G20+G25+G30+G35+G40+G45+G50+G55+G60+G65)</f>
        <v>184.48999999999998</v>
      </c>
      <c r="H10" s="495">
        <f>SUM(H15+H20+H25+H30+H35+H40+H45+H50+H55+H60+H65)</f>
        <v>138.12</v>
      </c>
      <c r="I10" s="290"/>
      <c r="J10" s="290"/>
    </row>
    <row r="11" spans="1:10" ht="15" customHeight="1">
      <c r="A11" s="927"/>
      <c r="B11" s="494" t="s">
        <v>67</v>
      </c>
      <c r="C11" s="495">
        <f t="shared" si="1"/>
        <v>277810.29000000004</v>
      </c>
      <c r="D11" s="495">
        <f t="shared" si="1"/>
        <v>267905</v>
      </c>
      <c r="E11" s="495">
        <f t="shared" si="1"/>
        <v>209118.45</v>
      </c>
      <c r="F11" s="495">
        <f t="shared" si="1"/>
        <v>187343</v>
      </c>
      <c r="G11" s="495">
        <f>SUM(G16+G21+G26+G31+G36+G41+G46+G51+G56+G61+G66)</f>
        <v>170741</v>
      </c>
      <c r="H11" s="495">
        <f>SUM(H16+H21+H26+H31+H36+H41+H46+H51+H56+H61+H66)</f>
        <v>188611.54</v>
      </c>
      <c r="I11" s="290"/>
      <c r="J11" s="290"/>
    </row>
    <row r="12" spans="1:10" ht="15" customHeight="1">
      <c r="A12" s="927"/>
      <c r="B12" s="494" t="s">
        <v>128</v>
      </c>
      <c r="C12" s="495">
        <f aca="true" t="shared" si="2" ref="C12:H12">SUM(C11/C10)</f>
        <v>1296.9668067226894</v>
      </c>
      <c r="D12" s="495">
        <f t="shared" si="2"/>
        <v>1027.8736955187233</v>
      </c>
      <c r="E12" s="495">
        <f t="shared" si="2"/>
        <v>1016.8163473694447</v>
      </c>
      <c r="F12" s="495">
        <f t="shared" si="2"/>
        <v>963.4507585497557</v>
      </c>
      <c r="G12" s="495">
        <f t="shared" si="2"/>
        <v>925.4756355358015</v>
      </c>
      <c r="H12" s="495">
        <f t="shared" si="2"/>
        <v>1365.5628439038517</v>
      </c>
      <c r="I12" s="290"/>
      <c r="J12" s="290"/>
    </row>
    <row r="13" spans="1:10" ht="15" customHeight="1">
      <c r="A13" s="928"/>
      <c r="B13" s="494" t="s">
        <v>62</v>
      </c>
      <c r="C13" s="497">
        <f aca="true" t="shared" si="3" ref="C13:H13">SUM(C18+C23+C28+C33+C38+C43+C48+C53+C58+C63+C68)</f>
        <v>316</v>
      </c>
      <c r="D13" s="497">
        <f t="shared" si="3"/>
        <v>210</v>
      </c>
      <c r="E13" s="497">
        <f t="shared" si="3"/>
        <v>358</v>
      </c>
      <c r="F13" s="497">
        <f t="shared" si="3"/>
        <v>247</v>
      </c>
      <c r="G13" s="497">
        <f t="shared" si="3"/>
        <v>276</v>
      </c>
      <c r="H13" s="497">
        <f t="shared" si="3"/>
        <v>243</v>
      </c>
      <c r="I13" s="290"/>
      <c r="J13" s="290"/>
    </row>
    <row r="14" spans="1:10" ht="15" customHeight="1">
      <c r="A14" s="804" t="s">
        <v>6</v>
      </c>
      <c r="B14" s="343" t="s">
        <v>3</v>
      </c>
      <c r="C14" s="397">
        <v>211.42</v>
      </c>
      <c r="D14" s="397">
        <v>254.86</v>
      </c>
      <c r="E14" s="397">
        <v>206.87</v>
      </c>
      <c r="F14" s="397">
        <v>176.68</v>
      </c>
      <c r="G14" s="397">
        <v>174.86</v>
      </c>
      <c r="H14" s="397">
        <v>134.26</v>
      </c>
      <c r="I14" s="290"/>
      <c r="J14" s="290"/>
    </row>
    <row r="15" spans="1:10" ht="15" customHeight="1">
      <c r="A15" s="804"/>
      <c r="B15" s="343" t="s">
        <v>5</v>
      </c>
      <c r="C15" s="397">
        <v>206.42</v>
      </c>
      <c r="D15" s="397">
        <v>254.14</v>
      </c>
      <c r="E15" s="397">
        <v>201.8</v>
      </c>
      <c r="F15" s="397">
        <v>176.68</v>
      </c>
      <c r="G15" s="397">
        <v>174.13</v>
      </c>
      <c r="H15" s="397">
        <v>134.19</v>
      </c>
      <c r="I15" s="290"/>
      <c r="J15" s="290"/>
    </row>
    <row r="16" spans="1:10" ht="15" customHeight="1">
      <c r="A16" s="804"/>
      <c r="B16" s="343" t="s">
        <v>67</v>
      </c>
      <c r="C16" s="397">
        <v>274191</v>
      </c>
      <c r="D16" s="397">
        <v>265384.04</v>
      </c>
      <c r="E16" s="397">
        <v>206976</v>
      </c>
      <c r="F16" s="397">
        <v>184813</v>
      </c>
      <c r="G16" s="397">
        <v>165178</v>
      </c>
      <c r="H16" s="397">
        <v>187849</v>
      </c>
      <c r="I16" s="290"/>
      <c r="J16" s="290"/>
    </row>
    <row r="17" spans="1:10" ht="15" customHeight="1">
      <c r="A17" s="804"/>
      <c r="B17" s="343" t="s">
        <v>63</v>
      </c>
      <c r="C17" s="344">
        <f aca="true" t="shared" si="4" ref="C17:H17">SUM(C16/C15)</f>
        <v>1328.3160546458678</v>
      </c>
      <c r="D17" s="344">
        <f t="shared" si="4"/>
        <v>1044.2434878413474</v>
      </c>
      <c r="E17" s="344">
        <f t="shared" si="4"/>
        <v>1025.649157581764</v>
      </c>
      <c r="F17" s="344">
        <f t="shared" si="4"/>
        <v>1046.0323749151007</v>
      </c>
      <c r="G17" s="344">
        <f t="shared" si="4"/>
        <v>948.5901338080745</v>
      </c>
      <c r="H17" s="344">
        <f t="shared" si="4"/>
        <v>1399.873313957821</v>
      </c>
      <c r="I17" s="290"/>
      <c r="J17" s="290"/>
    </row>
    <row r="18" spans="1:10" ht="15" customHeight="1">
      <c r="A18" s="804"/>
      <c r="B18" s="343" t="s">
        <v>62</v>
      </c>
      <c r="C18" s="354">
        <v>277</v>
      </c>
      <c r="D18" s="354">
        <v>167</v>
      </c>
      <c r="E18" s="354">
        <v>308</v>
      </c>
      <c r="F18" s="354">
        <v>219</v>
      </c>
      <c r="G18" s="354">
        <v>248</v>
      </c>
      <c r="H18" s="354">
        <v>227</v>
      </c>
      <c r="I18" s="290"/>
      <c r="J18" s="290"/>
    </row>
    <row r="19" spans="1:10" ht="15" customHeight="1" hidden="1">
      <c r="A19" s="804" t="s">
        <v>84</v>
      </c>
      <c r="B19" s="343" t="s">
        <v>3</v>
      </c>
      <c r="C19" s="401"/>
      <c r="D19" s="401"/>
      <c r="E19" s="401"/>
      <c r="F19" s="401"/>
      <c r="G19" s="401"/>
      <c r="H19" s="401"/>
      <c r="I19" s="290"/>
      <c r="J19" s="290"/>
    </row>
    <row r="20" spans="1:10" ht="15" customHeight="1" hidden="1">
      <c r="A20" s="804"/>
      <c r="B20" s="343" t="s">
        <v>5</v>
      </c>
      <c r="C20" s="401"/>
      <c r="D20" s="401"/>
      <c r="E20" s="401"/>
      <c r="F20" s="401"/>
      <c r="G20" s="401"/>
      <c r="H20" s="401"/>
      <c r="I20" s="290"/>
      <c r="J20" s="290"/>
    </row>
    <row r="21" spans="1:10" ht="15" customHeight="1" hidden="1">
      <c r="A21" s="804"/>
      <c r="B21" s="343" t="s">
        <v>67</v>
      </c>
      <c r="C21" s="401"/>
      <c r="D21" s="401"/>
      <c r="E21" s="401"/>
      <c r="F21" s="401"/>
      <c r="G21" s="401"/>
      <c r="H21" s="401"/>
      <c r="I21" s="290"/>
      <c r="J21" s="290"/>
    </row>
    <row r="22" spans="1:10" ht="15" customHeight="1" hidden="1">
      <c r="A22" s="804"/>
      <c r="B22" s="343" t="s">
        <v>63</v>
      </c>
      <c r="C22" s="344"/>
      <c r="D22" s="344"/>
      <c r="E22" s="344"/>
      <c r="F22" s="344"/>
      <c r="G22" s="344"/>
      <c r="H22" s="344"/>
      <c r="I22" s="290"/>
      <c r="J22" s="290"/>
    </row>
    <row r="23" spans="1:10" ht="15" customHeight="1" hidden="1" thickBot="1">
      <c r="A23" s="804"/>
      <c r="B23" s="343" t="s">
        <v>62</v>
      </c>
      <c r="C23" s="354"/>
      <c r="D23" s="354"/>
      <c r="E23" s="354"/>
      <c r="F23" s="354"/>
      <c r="G23" s="354"/>
      <c r="H23" s="354"/>
      <c r="I23" s="290"/>
      <c r="J23" s="290"/>
    </row>
    <row r="24" spans="1:10" ht="15" customHeight="1">
      <c r="A24" s="804" t="s">
        <v>93</v>
      </c>
      <c r="B24" s="343" t="s">
        <v>3</v>
      </c>
      <c r="C24" s="401">
        <v>1.64</v>
      </c>
      <c r="D24" s="401">
        <v>1.65</v>
      </c>
      <c r="E24" s="401">
        <v>2.02</v>
      </c>
      <c r="F24" s="401">
        <v>1.65</v>
      </c>
      <c r="G24" s="401">
        <v>0.82</v>
      </c>
      <c r="H24" s="401">
        <v>1.28</v>
      </c>
      <c r="I24" s="290"/>
      <c r="J24" s="290"/>
    </row>
    <row r="25" spans="1:10" ht="15" customHeight="1">
      <c r="A25" s="804"/>
      <c r="B25" s="343" t="s">
        <v>5</v>
      </c>
      <c r="C25" s="401">
        <v>1.64</v>
      </c>
      <c r="D25" s="401">
        <v>1.65</v>
      </c>
      <c r="E25" s="401">
        <v>2.02</v>
      </c>
      <c r="F25" s="401">
        <v>1.65</v>
      </c>
      <c r="G25" s="401">
        <v>0.82</v>
      </c>
      <c r="H25" s="401">
        <v>1.28</v>
      </c>
      <c r="I25" s="290"/>
      <c r="J25" s="290"/>
    </row>
    <row r="26" spans="1:10" ht="15" customHeight="1">
      <c r="A26" s="804"/>
      <c r="B26" s="343" t="s">
        <v>67</v>
      </c>
      <c r="C26" s="401">
        <v>580</v>
      </c>
      <c r="D26" s="401">
        <v>686</v>
      </c>
      <c r="E26" s="401">
        <v>1092</v>
      </c>
      <c r="F26" s="401">
        <v>880</v>
      </c>
      <c r="G26" s="401">
        <v>630</v>
      </c>
      <c r="H26" s="401">
        <v>565</v>
      </c>
      <c r="I26" s="290"/>
      <c r="J26" s="290"/>
    </row>
    <row r="27" spans="1:10" ht="15" customHeight="1">
      <c r="A27" s="804"/>
      <c r="B27" s="343" t="s">
        <v>63</v>
      </c>
      <c r="C27" s="344">
        <f aca="true" t="shared" si="5" ref="C27:H27">SUM(C26/C25)</f>
        <v>353.6585365853659</v>
      </c>
      <c r="D27" s="344">
        <f t="shared" si="5"/>
        <v>415.7575757575758</v>
      </c>
      <c r="E27" s="344">
        <f t="shared" si="5"/>
        <v>540.5940594059406</v>
      </c>
      <c r="F27" s="344">
        <f t="shared" si="5"/>
        <v>533.3333333333334</v>
      </c>
      <c r="G27" s="344">
        <f t="shared" si="5"/>
        <v>768.2926829268293</v>
      </c>
      <c r="H27" s="344">
        <f t="shared" si="5"/>
        <v>441.40625</v>
      </c>
      <c r="I27" s="290"/>
      <c r="J27" s="290"/>
    </row>
    <row r="28" spans="1:10" ht="15" customHeight="1">
      <c r="A28" s="804"/>
      <c r="B28" s="343" t="s">
        <v>62</v>
      </c>
      <c r="C28" s="354">
        <v>11</v>
      </c>
      <c r="D28" s="354">
        <v>7</v>
      </c>
      <c r="E28" s="354">
        <v>10</v>
      </c>
      <c r="F28" s="354">
        <v>8</v>
      </c>
      <c r="G28" s="354">
        <v>4</v>
      </c>
      <c r="H28" s="354">
        <v>5</v>
      </c>
      <c r="I28" s="290"/>
      <c r="J28" s="290"/>
    </row>
    <row r="29" spans="1:10" ht="15" customHeight="1">
      <c r="A29" s="804" t="s">
        <v>337</v>
      </c>
      <c r="B29" s="343" t="s">
        <v>3</v>
      </c>
      <c r="C29" s="397"/>
      <c r="D29" s="354">
        <v>0</v>
      </c>
      <c r="E29" s="354">
        <v>0</v>
      </c>
      <c r="F29" s="397">
        <v>0.2</v>
      </c>
      <c r="G29" s="397">
        <v>1.2</v>
      </c>
      <c r="H29" s="354">
        <v>0</v>
      </c>
      <c r="I29" s="290"/>
      <c r="J29" s="290"/>
    </row>
    <row r="30" spans="1:10" ht="15" customHeight="1">
      <c r="A30" s="804"/>
      <c r="B30" s="343" t="s">
        <v>5</v>
      </c>
      <c r="C30" s="397"/>
      <c r="D30" s="354">
        <v>0</v>
      </c>
      <c r="E30" s="354">
        <v>0</v>
      </c>
      <c r="F30" s="397">
        <v>0.2</v>
      </c>
      <c r="G30" s="397">
        <v>1.2</v>
      </c>
      <c r="H30" s="354">
        <v>0</v>
      </c>
      <c r="I30" s="290"/>
      <c r="J30" s="290"/>
    </row>
    <row r="31" spans="1:10" ht="15" customHeight="1">
      <c r="A31" s="804"/>
      <c r="B31" s="343" t="s">
        <v>67</v>
      </c>
      <c r="C31" s="397"/>
      <c r="D31" s="354">
        <v>0</v>
      </c>
      <c r="E31" s="354">
        <v>0</v>
      </c>
      <c r="F31" s="397">
        <v>120</v>
      </c>
      <c r="G31" s="397">
        <v>480</v>
      </c>
      <c r="H31" s="354">
        <v>0</v>
      </c>
      <c r="I31" s="290"/>
      <c r="J31" s="290"/>
    </row>
    <row r="32" spans="1:10" ht="15" customHeight="1">
      <c r="A32" s="804"/>
      <c r="B32" s="343" t="s">
        <v>63</v>
      </c>
      <c r="C32" s="344"/>
      <c r="D32" s="354">
        <v>0</v>
      </c>
      <c r="E32" s="354">
        <v>0</v>
      </c>
      <c r="F32" s="344">
        <f>SUM(F31/F30)</f>
        <v>600</v>
      </c>
      <c r="G32" s="344">
        <f>SUM(G31/G30)</f>
        <v>400</v>
      </c>
      <c r="H32" s="354">
        <v>0</v>
      </c>
      <c r="I32" s="290"/>
      <c r="J32" s="290"/>
    </row>
    <row r="33" spans="1:10" ht="15" customHeight="1">
      <c r="A33" s="804"/>
      <c r="B33" s="343" t="s">
        <v>62</v>
      </c>
      <c r="C33" s="354"/>
      <c r="D33" s="354">
        <v>0</v>
      </c>
      <c r="E33" s="354">
        <v>0</v>
      </c>
      <c r="F33" s="354">
        <v>1</v>
      </c>
      <c r="G33" s="354">
        <v>1</v>
      </c>
      <c r="H33" s="354">
        <v>0</v>
      </c>
      <c r="I33" s="290"/>
      <c r="J33" s="290"/>
    </row>
    <row r="34" spans="1:10" ht="15" customHeight="1">
      <c r="A34" s="925" t="s">
        <v>343</v>
      </c>
      <c r="B34" s="343" t="s">
        <v>3</v>
      </c>
      <c r="C34" s="397">
        <v>0.8</v>
      </c>
      <c r="D34" s="397">
        <v>0.85</v>
      </c>
      <c r="E34" s="397">
        <v>0.57</v>
      </c>
      <c r="F34" s="354">
        <v>0</v>
      </c>
      <c r="G34" s="354">
        <v>0</v>
      </c>
      <c r="H34" s="354">
        <v>0</v>
      </c>
      <c r="I34" s="290"/>
      <c r="J34" s="290"/>
    </row>
    <row r="35" spans="1:10" ht="15" customHeight="1">
      <c r="A35" s="930"/>
      <c r="B35" s="343" t="s">
        <v>5</v>
      </c>
      <c r="C35" s="397">
        <v>0.8</v>
      </c>
      <c r="D35" s="397">
        <v>0.85</v>
      </c>
      <c r="E35" s="397">
        <v>0.57</v>
      </c>
      <c r="F35" s="354">
        <v>0</v>
      </c>
      <c r="G35" s="354">
        <v>0</v>
      </c>
      <c r="H35" s="354">
        <v>0</v>
      </c>
      <c r="I35" s="290"/>
      <c r="J35" s="290"/>
    </row>
    <row r="36" spans="1:10" ht="15" customHeight="1">
      <c r="A36" s="930"/>
      <c r="B36" s="343" t="s">
        <v>67</v>
      </c>
      <c r="C36" s="397">
        <v>315.26</v>
      </c>
      <c r="D36" s="397">
        <v>234.96</v>
      </c>
      <c r="E36" s="397">
        <v>542.45</v>
      </c>
      <c r="F36" s="354">
        <v>0</v>
      </c>
      <c r="G36" s="354">
        <v>0</v>
      </c>
      <c r="H36" s="354">
        <v>0</v>
      </c>
      <c r="I36" s="290"/>
      <c r="J36" s="290"/>
    </row>
    <row r="37" spans="1:10" ht="15" customHeight="1">
      <c r="A37" s="930"/>
      <c r="B37" s="343" t="s">
        <v>63</v>
      </c>
      <c r="C37" s="344">
        <f>SUM(C36/C35)</f>
        <v>394.075</v>
      </c>
      <c r="D37" s="344">
        <f>SUM(D36/D35)</f>
        <v>276.4235294117647</v>
      </c>
      <c r="E37" s="344">
        <f>SUM(E36/E35)</f>
        <v>951.6666666666669</v>
      </c>
      <c r="F37" s="354">
        <v>0</v>
      </c>
      <c r="G37" s="352">
        <v>0</v>
      </c>
      <c r="H37" s="354">
        <v>0</v>
      </c>
      <c r="I37" s="290"/>
      <c r="J37" s="290"/>
    </row>
    <row r="38" spans="1:10" ht="15" customHeight="1">
      <c r="A38" s="930"/>
      <c r="B38" s="343" t="s">
        <v>62</v>
      </c>
      <c r="C38" s="354">
        <v>15</v>
      </c>
      <c r="D38" s="354">
        <v>8</v>
      </c>
      <c r="E38" s="354">
        <v>31</v>
      </c>
      <c r="F38" s="354">
        <v>0</v>
      </c>
      <c r="G38" s="354">
        <v>0</v>
      </c>
      <c r="H38" s="354">
        <v>0</v>
      </c>
      <c r="I38" s="290"/>
      <c r="J38" s="290"/>
    </row>
    <row r="39" spans="1:10" ht="15" customHeight="1" hidden="1">
      <c r="A39" s="925" t="s">
        <v>254</v>
      </c>
      <c r="B39" s="343" t="s">
        <v>3</v>
      </c>
      <c r="C39" s="397"/>
      <c r="D39" s="397"/>
      <c r="E39" s="397"/>
      <c r="F39" s="354">
        <v>0</v>
      </c>
      <c r="G39" s="397"/>
      <c r="H39" s="354">
        <v>0</v>
      </c>
      <c r="I39" s="290"/>
      <c r="J39" s="290"/>
    </row>
    <row r="40" spans="1:10" ht="15" customHeight="1" hidden="1">
      <c r="A40" s="925"/>
      <c r="B40" s="343" t="s">
        <v>5</v>
      </c>
      <c r="C40" s="397"/>
      <c r="D40" s="397"/>
      <c r="E40" s="397"/>
      <c r="F40" s="354">
        <v>0</v>
      </c>
      <c r="G40" s="397"/>
      <c r="H40" s="354">
        <v>0</v>
      </c>
      <c r="I40" s="290"/>
      <c r="J40" s="290"/>
    </row>
    <row r="41" spans="1:10" ht="15" customHeight="1" hidden="1">
      <c r="A41" s="925"/>
      <c r="B41" s="343" t="s">
        <v>67</v>
      </c>
      <c r="C41" s="397"/>
      <c r="D41" s="397"/>
      <c r="E41" s="397"/>
      <c r="F41" s="354">
        <v>0</v>
      </c>
      <c r="G41" s="397"/>
      <c r="H41" s="354">
        <v>0</v>
      </c>
      <c r="I41" s="290"/>
      <c r="J41" s="290"/>
    </row>
    <row r="42" spans="1:10" ht="15" customHeight="1" hidden="1">
      <c r="A42" s="925"/>
      <c r="B42" s="343" t="s">
        <v>63</v>
      </c>
      <c r="C42" s="344"/>
      <c r="D42" s="344"/>
      <c r="E42" s="344"/>
      <c r="F42" s="354">
        <v>0</v>
      </c>
      <c r="G42" s="344"/>
      <c r="H42" s="354">
        <v>0</v>
      </c>
      <c r="I42" s="290"/>
      <c r="J42" s="290"/>
    </row>
    <row r="43" spans="1:10" ht="15" customHeight="1" hidden="1" thickBot="1">
      <c r="A43" s="925"/>
      <c r="B43" s="343" t="s">
        <v>62</v>
      </c>
      <c r="C43" s="354"/>
      <c r="D43" s="354"/>
      <c r="E43" s="354"/>
      <c r="F43" s="354">
        <v>0</v>
      </c>
      <c r="G43" s="354"/>
      <c r="H43" s="354">
        <v>0</v>
      </c>
      <c r="I43" s="290"/>
      <c r="J43" s="290"/>
    </row>
    <row r="44" spans="1:10" ht="15" customHeight="1">
      <c r="A44" s="925" t="s">
        <v>344</v>
      </c>
      <c r="B44" s="343" t="s">
        <v>3</v>
      </c>
      <c r="C44" s="397"/>
      <c r="D44" s="397">
        <v>2</v>
      </c>
      <c r="E44" s="354">
        <v>0</v>
      </c>
      <c r="F44" s="354">
        <v>0</v>
      </c>
      <c r="G44" s="354">
        <v>0</v>
      </c>
      <c r="H44" s="354">
        <v>0</v>
      </c>
      <c r="I44" s="290"/>
      <c r="J44" s="290"/>
    </row>
    <row r="45" spans="1:10" ht="15" customHeight="1">
      <c r="A45" s="925"/>
      <c r="B45" s="343" t="s">
        <v>5</v>
      </c>
      <c r="C45" s="397"/>
      <c r="D45" s="397">
        <v>2</v>
      </c>
      <c r="E45" s="354">
        <v>0</v>
      </c>
      <c r="F45" s="354">
        <v>0</v>
      </c>
      <c r="G45" s="354">
        <v>0</v>
      </c>
      <c r="H45" s="354">
        <v>0</v>
      </c>
      <c r="I45" s="290"/>
      <c r="J45" s="290"/>
    </row>
    <row r="46" spans="1:10" ht="15" customHeight="1">
      <c r="A46" s="925"/>
      <c r="B46" s="343" t="s">
        <v>67</v>
      </c>
      <c r="C46" s="397"/>
      <c r="D46" s="397">
        <v>1200</v>
      </c>
      <c r="E46" s="354">
        <v>0</v>
      </c>
      <c r="F46" s="354">
        <v>0</v>
      </c>
      <c r="G46" s="354">
        <v>0</v>
      </c>
      <c r="H46" s="354">
        <v>87.5</v>
      </c>
      <c r="I46" s="290"/>
      <c r="J46" s="290"/>
    </row>
    <row r="47" spans="1:10" ht="15" customHeight="1">
      <c r="A47" s="925"/>
      <c r="B47" s="343" t="s">
        <v>63</v>
      </c>
      <c r="C47" s="344"/>
      <c r="D47" s="344">
        <f>SUM(D46/D45)</f>
        <v>600</v>
      </c>
      <c r="E47" s="354">
        <v>0</v>
      </c>
      <c r="F47" s="354">
        <v>0</v>
      </c>
      <c r="G47" s="352">
        <v>0</v>
      </c>
      <c r="H47" s="352">
        <v>0</v>
      </c>
      <c r="I47" s="290"/>
      <c r="J47" s="290"/>
    </row>
    <row r="48" spans="1:10" ht="15" customHeight="1">
      <c r="A48" s="925"/>
      <c r="B48" s="343" t="s">
        <v>62</v>
      </c>
      <c r="C48" s="354"/>
      <c r="D48" s="354">
        <v>10</v>
      </c>
      <c r="E48" s="354">
        <v>0</v>
      </c>
      <c r="F48" s="354">
        <v>0</v>
      </c>
      <c r="G48" s="354">
        <v>0</v>
      </c>
      <c r="H48" s="354">
        <v>1</v>
      </c>
      <c r="I48" s="290"/>
      <c r="J48" s="290"/>
    </row>
    <row r="49" spans="1:10" ht="15" customHeight="1">
      <c r="A49" s="925" t="s">
        <v>345</v>
      </c>
      <c r="B49" s="343" t="s">
        <v>3</v>
      </c>
      <c r="C49" s="401">
        <v>5.34</v>
      </c>
      <c r="D49" s="502">
        <v>0</v>
      </c>
      <c r="E49" s="401">
        <v>1.27</v>
      </c>
      <c r="F49" s="401">
        <v>15.92</v>
      </c>
      <c r="G49" s="397">
        <v>8.64</v>
      </c>
      <c r="H49" s="397">
        <v>2.95</v>
      </c>
      <c r="I49" s="290"/>
      <c r="J49" s="290"/>
    </row>
    <row r="50" spans="1:10" ht="15" customHeight="1">
      <c r="A50" s="925"/>
      <c r="B50" s="343" t="s">
        <v>5</v>
      </c>
      <c r="C50" s="401">
        <v>5.34</v>
      </c>
      <c r="D50" s="502">
        <v>0</v>
      </c>
      <c r="E50" s="401">
        <v>1.27</v>
      </c>
      <c r="F50" s="401">
        <v>15.92</v>
      </c>
      <c r="G50" s="397">
        <v>8.34</v>
      </c>
      <c r="H50" s="397">
        <v>2.65</v>
      </c>
      <c r="I50" s="290"/>
      <c r="J50" s="290"/>
    </row>
    <row r="51" spans="1:10" ht="15" customHeight="1">
      <c r="A51" s="925"/>
      <c r="B51" s="343" t="s">
        <v>67</v>
      </c>
      <c r="C51" s="401">
        <v>2724.03</v>
      </c>
      <c r="D51" s="502">
        <v>0</v>
      </c>
      <c r="E51" s="401">
        <v>508</v>
      </c>
      <c r="F51" s="401">
        <v>1530</v>
      </c>
      <c r="G51" s="397">
        <v>4453</v>
      </c>
      <c r="H51" s="397">
        <v>110.04</v>
      </c>
      <c r="I51" s="290"/>
      <c r="J51" s="290"/>
    </row>
    <row r="52" spans="1:10" ht="15" customHeight="1">
      <c r="A52" s="925"/>
      <c r="B52" s="343" t="s">
        <v>128</v>
      </c>
      <c r="C52" s="401">
        <f>SUM(C51/C50)</f>
        <v>510.11797752808997</v>
      </c>
      <c r="D52" s="502">
        <v>0</v>
      </c>
      <c r="E52" s="401">
        <f>SUM(E51/E50)</f>
        <v>400</v>
      </c>
      <c r="F52" s="401">
        <f>SUM(F51/F50)</f>
        <v>96.10552763819095</v>
      </c>
      <c r="G52" s="344">
        <f>SUM(G51/G50)</f>
        <v>533.9328537170264</v>
      </c>
      <c r="H52" s="344">
        <f>SUM(H51/H50)</f>
        <v>41.5245283018868</v>
      </c>
      <c r="I52" s="290"/>
      <c r="J52" s="290"/>
    </row>
    <row r="53" spans="1:10" ht="15" customHeight="1">
      <c r="A53" s="925"/>
      <c r="B53" s="343" t="s">
        <v>62</v>
      </c>
      <c r="C53" s="502">
        <v>13</v>
      </c>
      <c r="D53" s="502">
        <v>0</v>
      </c>
      <c r="E53" s="502">
        <v>9</v>
      </c>
      <c r="F53" s="502">
        <v>19</v>
      </c>
      <c r="G53" s="354">
        <v>23</v>
      </c>
      <c r="H53" s="354">
        <v>10</v>
      </c>
      <c r="I53" s="290"/>
      <c r="J53" s="290"/>
    </row>
    <row r="54" spans="1:10" ht="15" customHeight="1" hidden="1">
      <c r="A54" s="925" t="s">
        <v>252</v>
      </c>
      <c r="B54" s="343" t="s">
        <v>3</v>
      </c>
      <c r="C54" s="401"/>
      <c r="D54" s="401"/>
      <c r="E54" s="401"/>
      <c r="F54" s="307"/>
      <c r="G54" s="307"/>
      <c r="H54" s="307"/>
      <c r="I54" s="290"/>
      <c r="J54" s="290"/>
    </row>
    <row r="55" spans="1:10" ht="15" customHeight="1" hidden="1">
      <c r="A55" s="925"/>
      <c r="B55" s="343" t="s">
        <v>5</v>
      </c>
      <c r="C55" s="401"/>
      <c r="D55" s="401"/>
      <c r="E55" s="401"/>
      <c r="F55" s="307"/>
      <c r="G55" s="307"/>
      <c r="H55" s="307"/>
      <c r="I55" s="290"/>
      <c r="J55" s="290"/>
    </row>
    <row r="56" spans="1:10" ht="15" customHeight="1" hidden="1">
      <c r="A56" s="925"/>
      <c r="B56" s="343" t="s">
        <v>67</v>
      </c>
      <c r="C56" s="401"/>
      <c r="D56" s="401"/>
      <c r="E56" s="401"/>
      <c r="F56" s="307"/>
      <c r="G56" s="307"/>
      <c r="H56" s="307"/>
      <c r="I56" s="290"/>
      <c r="J56" s="290"/>
    </row>
    <row r="57" spans="1:10" ht="15" customHeight="1" hidden="1">
      <c r="A57" s="925"/>
      <c r="B57" s="343" t="s">
        <v>128</v>
      </c>
      <c r="C57" s="401"/>
      <c r="D57" s="401"/>
      <c r="E57" s="401"/>
      <c r="F57" s="307"/>
      <c r="G57" s="307"/>
      <c r="H57" s="307"/>
      <c r="I57" s="290"/>
      <c r="J57" s="290"/>
    </row>
    <row r="58" spans="1:10" ht="15" customHeight="1" hidden="1" thickBot="1">
      <c r="A58" s="925"/>
      <c r="B58" s="343" t="s">
        <v>62</v>
      </c>
      <c r="C58" s="502"/>
      <c r="D58" s="502"/>
      <c r="E58" s="502"/>
      <c r="F58" s="315"/>
      <c r="G58" s="315"/>
      <c r="H58" s="315"/>
      <c r="I58" s="290"/>
      <c r="J58" s="290"/>
    </row>
    <row r="59" spans="1:10" ht="15" customHeight="1" hidden="1">
      <c r="A59" s="804" t="s">
        <v>253</v>
      </c>
      <c r="B59" s="343" t="s">
        <v>3</v>
      </c>
      <c r="C59" s="401"/>
      <c r="D59" s="401"/>
      <c r="E59" s="401"/>
      <c r="F59" s="307"/>
      <c r="G59" s="307"/>
      <c r="H59" s="307"/>
      <c r="I59" s="290"/>
      <c r="J59" s="290"/>
    </row>
    <row r="60" spans="1:10" ht="15" customHeight="1" hidden="1">
      <c r="A60" s="804"/>
      <c r="B60" s="343" t="s">
        <v>5</v>
      </c>
      <c r="C60" s="401"/>
      <c r="D60" s="401"/>
      <c r="E60" s="401"/>
      <c r="F60" s="307"/>
      <c r="G60" s="307"/>
      <c r="H60" s="307"/>
      <c r="I60" s="290"/>
      <c r="J60" s="290"/>
    </row>
    <row r="61" spans="1:10" ht="15" customHeight="1" hidden="1">
      <c r="A61" s="804"/>
      <c r="B61" s="343" t="s">
        <v>67</v>
      </c>
      <c r="C61" s="401"/>
      <c r="D61" s="401"/>
      <c r="E61" s="401"/>
      <c r="F61" s="307"/>
      <c r="G61" s="307"/>
      <c r="H61" s="307"/>
      <c r="I61" s="290"/>
      <c r="J61" s="290"/>
    </row>
    <row r="62" spans="1:10" ht="15" customHeight="1" hidden="1">
      <c r="A62" s="804"/>
      <c r="B62" s="343" t="s">
        <v>128</v>
      </c>
      <c r="C62" s="401"/>
      <c r="D62" s="401"/>
      <c r="E62" s="401"/>
      <c r="F62" s="307"/>
      <c r="G62" s="307"/>
      <c r="H62" s="307"/>
      <c r="I62" s="290"/>
      <c r="J62" s="290"/>
    </row>
    <row r="63" spans="1:10" ht="15" customHeight="1" hidden="1" thickBot="1">
      <c r="A63" s="804"/>
      <c r="B63" s="343" t="s">
        <v>62</v>
      </c>
      <c r="C63" s="502"/>
      <c r="D63" s="502"/>
      <c r="E63" s="502"/>
      <c r="F63" s="315"/>
      <c r="G63" s="315"/>
      <c r="H63" s="315"/>
      <c r="I63" s="290"/>
      <c r="J63" s="290"/>
    </row>
    <row r="64" spans="1:10" ht="15" customHeight="1">
      <c r="A64" s="925" t="s">
        <v>346</v>
      </c>
      <c r="B64" s="343" t="s">
        <v>3</v>
      </c>
      <c r="C64" s="401"/>
      <c r="D64" s="401">
        <v>2</v>
      </c>
      <c r="E64" s="502">
        <v>0</v>
      </c>
      <c r="F64" s="502">
        <v>0</v>
      </c>
      <c r="G64" s="502">
        <v>0</v>
      </c>
      <c r="H64" s="502">
        <v>0</v>
      </c>
      <c r="I64" s="290"/>
      <c r="J64" s="290"/>
    </row>
    <row r="65" spans="1:10" ht="15" customHeight="1">
      <c r="A65" s="925"/>
      <c r="B65" s="343" t="s">
        <v>5</v>
      </c>
      <c r="C65" s="401"/>
      <c r="D65" s="401">
        <v>2</v>
      </c>
      <c r="E65" s="502">
        <v>0</v>
      </c>
      <c r="F65" s="502">
        <v>0</v>
      </c>
      <c r="G65" s="502">
        <v>0</v>
      </c>
      <c r="H65" s="502">
        <v>0</v>
      </c>
      <c r="I65" s="290"/>
      <c r="J65" s="290"/>
    </row>
    <row r="66" spans="1:10" ht="15" customHeight="1">
      <c r="A66" s="925"/>
      <c r="B66" s="343" t="s">
        <v>67</v>
      </c>
      <c r="C66" s="401"/>
      <c r="D66" s="401">
        <v>400</v>
      </c>
      <c r="E66" s="502">
        <v>0</v>
      </c>
      <c r="F66" s="502">
        <v>0</v>
      </c>
      <c r="G66" s="502">
        <v>0</v>
      </c>
      <c r="H66" s="502">
        <v>0</v>
      </c>
      <c r="I66" s="290"/>
      <c r="J66" s="290"/>
    </row>
    <row r="67" spans="1:10" ht="15" customHeight="1">
      <c r="A67" s="925"/>
      <c r="B67" s="343" t="s">
        <v>128</v>
      </c>
      <c r="C67" s="401"/>
      <c r="D67" s="401">
        <f>SUM(D66/D65)</f>
        <v>200</v>
      </c>
      <c r="E67" s="502">
        <v>0</v>
      </c>
      <c r="F67" s="502">
        <v>0</v>
      </c>
      <c r="G67" s="502">
        <v>0</v>
      </c>
      <c r="H67" s="502">
        <v>0</v>
      </c>
      <c r="I67" s="290"/>
      <c r="J67" s="290"/>
    </row>
    <row r="68" spans="1:10" ht="15" customHeight="1">
      <c r="A68" s="925"/>
      <c r="B68" s="343" t="s">
        <v>62</v>
      </c>
      <c r="C68" s="502"/>
      <c r="D68" s="502">
        <v>18</v>
      </c>
      <c r="E68" s="502">
        <v>0</v>
      </c>
      <c r="F68" s="502">
        <v>0</v>
      </c>
      <c r="G68" s="502">
        <v>0</v>
      </c>
      <c r="H68" s="502">
        <v>0</v>
      </c>
      <c r="I68" s="290"/>
      <c r="J68" s="290"/>
    </row>
    <row r="69" spans="1:9" ht="12.75">
      <c r="A69" s="569" t="s">
        <v>90</v>
      </c>
      <c r="B69" s="570"/>
      <c r="C69" s="290"/>
      <c r="D69" s="290"/>
      <c r="E69" s="290"/>
      <c r="F69" s="290"/>
      <c r="G69" s="290"/>
      <c r="H69" s="290"/>
      <c r="I69" s="290"/>
    </row>
    <row r="70" spans="1:10" ht="12.75">
      <c r="A70" s="900" t="s">
        <v>281</v>
      </c>
      <c r="B70" s="900"/>
      <c r="C70" s="900"/>
      <c r="D70" s="900"/>
      <c r="E70" s="900"/>
      <c r="F70" s="900"/>
      <c r="G70" s="900"/>
      <c r="H70" s="900"/>
      <c r="I70" s="290"/>
      <c r="J70" s="290"/>
    </row>
    <row r="71" spans="1:10" ht="12.75">
      <c r="A71" s="899"/>
      <c r="B71" s="899"/>
      <c r="C71" s="290"/>
      <c r="D71" s="290"/>
      <c r="E71" s="290"/>
      <c r="F71" s="290"/>
      <c r="G71" s="290"/>
      <c r="H71" s="290"/>
      <c r="I71" s="290"/>
      <c r="J71" s="290"/>
    </row>
    <row r="72" spans="1:10" ht="14.25">
      <c r="A72" s="79"/>
      <c r="B72" s="79"/>
      <c r="J72" s="290"/>
    </row>
    <row r="73" spans="1:2" ht="14.25">
      <c r="A73" s="79"/>
      <c r="B73" s="79"/>
    </row>
    <row r="74" spans="1:2" ht="14.25">
      <c r="A74" s="79"/>
      <c r="B74" s="79"/>
    </row>
    <row r="75" spans="1:2" ht="14.25">
      <c r="A75" s="79"/>
      <c r="B75" s="79"/>
    </row>
  </sheetData>
  <sheetProtection/>
  <mergeCells count="19">
    <mergeCell ref="A71:B71"/>
    <mergeCell ref="A49:A53"/>
    <mergeCell ref="A7:B7"/>
    <mergeCell ref="A44:A48"/>
    <mergeCell ref="A19:A23"/>
    <mergeCell ref="A14:A18"/>
    <mergeCell ref="A24:A28"/>
    <mergeCell ref="A29:A33"/>
    <mergeCell ref="A34:A38"/>
    <mergeCell ref="A70:H70"/>
    <mergeCell ref="A64:A68"/>
    <mergeCell ref="A3:F3"/>
    <mergeCell ref="A54:A58"/>
    <mergeCell ref="A59:A63"/>
    <mergeCell ref="A39:A43"/>
    <mergeCell ref="A4:H4"/>
    <mergeCell ref="A5:H5"/>
    <mergeCell ref="A6:H6"/>
    <mergeCell ref="A9:A13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F72"/>
  <sheetViews>
    <sheetView zoomScale="82" zoomScaleNormal="82" zoomScalePageLayoutView="0" workbookViewId="0" topLeftCell="A22">
      <selection activeCell="X70" sqref="X70"/>
    </sheetView>
  </sheetViews>
  <sheetFormatPr defaultColWidth="11.421875" defaultRowHeight="12.75"/>
  <cols>
    <col min="1" max="1" width="17.421875" style="0" customWidth="1"/>
    <col min="2" max="2" width="20.421875" style="0" customWidth="1"/>
    <col min="3" max="5" width="11.421875" style="0" hidden="1" customWidth="1"/>
    <col min="6" max="6" width="15.57421875" style="0" hidden="1" customWidth="1"/>
    <col min="7" max="7" width="13.140625" style="0" hidden="1" customWidth="1"/>
    <col min="8" max="8" width="11.421875" style="0" hidden="1" customWidth="1"/>
    <col min="9" max="9" width="13.140625" style="0" hidden="1" customWidth="1"/>
    <col min="10" max="11" width="11.421875" style="0" hidden="1" customWidth="1"/>
    <col min="12" max="12" width="11.57421875" style="0" hidden="1" customWidth="1"/>
    <col min="13" max="15" width="11.7109375" style="0" hidden="1" customWidth="1"/>
    <col min="16" max="16" width="14.140625" style="0" hidden="1" customWidth="1"/>
    <col min="17" max="17" width="14.8515625" style="0" hidden="1" customWidth="1"/>
    <col min="18" max="18" width="14.140625" style="0" hidden="1" customWidth="1"/>
    <col min="19" max="19" width="13.7109375" style="0" hidden="1" customWidth="1"/>
    <col min="20" max="20" width="15.28125" style="0" hidden="1" customWidth="1"/>
    <col min="21" max="21" width="16.57421875" style="0" hidden="1" customWidth="1"/>
    <col min="22" max="22" width="16.00390625" style="0" customWidth="1"/>
    <col min="23" max="25" width="16.28125" style="0" customWidth="1"/>
    <col min="26" max="27" width="14.57421875" style="0" customWidth="1"/>
    <col min="28" max="28" width="15.8515625" style="0" customWidth="1"/>
    <col min="29" max="29" width="15.421875" style="0" customWidth="1"/>
    <col min="30" max="30" width="14.57421875" style="48" bestFit="1" customWidth="1"/>
    <col min="31" max="31" width="14.00390625" style="48" customWidth="1"/>
    <col min="32" max="32" width="13.00390625" style="48" customWidth="1"/>
  </cols>
  <sheetData>
    <row r="1" spans="1:32" ht="12.7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333"/>
      <c r="AE1" s="333"/>
      <c r="AF1" s="333"/>
    </row>
    <row r="2" spans="1:32" ht="12.7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333"/>
      <c r="AE2" s="333"/>
      <c r="AF2" s="333"/>
    </row>
    <row r="3" spans="1:32" ht="12.7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333"/>
      <c r="AE3" s="333"/>
      <c r="AF3" s="333"/>
    </row>
    <row r="4" spans="1:32" ht="12.75">
      <c r="A4" s="805"/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</row>
    <row r="5" spans="1:32" ht="12.75">
      <c r="A5" s="805" t="s">
        <v>167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</row>
    <row r="6" spans="1:32" ht="12.75">
      <c r="A6" s="805" t="s">
        <v>178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</row>
    <row r="7" spans="1:32" ht="12.75">
      <c r="A7" s="805" t="s">
        <v>266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</row>
    <row r="8" spans="1:32" ht="37.5" customHeight="1">
      <c r="A8" s="334" t="s">
        <v>1</v>
      </c>
      <c r="B8" s="334" t="s">
        <v>111</v>
      </c>
      <c r="C8" s="334" t="s">
        <v>29</v>
      </c>
      <c r="D8" s="334" t="s">
        <v>30</v>
      </c>
      <c r="E8" s="334" t="s">
        <v>31</v>
      </c>
      <c r="F8" s="334" t="s">
        <v>32</v>
      </c>
      <c r="G8" s="335" t="s">
        <v>33</v>
      </c>
      <c r="H8" s="335" t="s">
        <v>34</v>
      </c>
      <c r="I8" s="335" t="s">
        <v>35</v>
      </c>
      <c r="J8" s="335" t="s">
        <v>36</v>
      </c>
      <c r="K8" s="335" t="s">
        <v>37</v>
      </c>
      <c r="L8" s="335" t="s">
        <v>38</v>
      </c>
      <c r="M8" s="335" t="s">
        <v>42</v>
      </c>
      <c r="N8" s="335" t="s">
        <v>43</v>
      </c>
      <c r="O8" s="335" t="s">
        <v>44</v>
      </c>
      <c r="P8" s="335" t="s">
        <v>45</v>
      </c>
      <c r="Q8" s="335" t="s">
        <v>65</v>
      </c>
      <c r="R8" s="335" t="s">
        <v>66</v>
      </c>
      <c r="S8" s="335" t="s">
        <v>48</v>
      </c>
      <c r="T8" s="336" t="s">
        <v>49</v>
      </c>
      <c r="U8" s="335" t="s">
        <v>120</v>
      </c>
      <c r="V8" s="337" t="s">
        <v>139</v>
      </c>
      <c r="W8" s="337" t="s">
        <v>301</v>
      </c>
      <c r="X8" s="337" t="s">
        <v>300</v>
      </c>
      <c r="Y8" s="337" t="s">
        <v>302</v>
      </c>
      <c r="Z8" s="337" t="s">
        <v>303</v>
      </c>
      <c r="AA8" s="337" t="s">
        <v>304</v>
      </c>
      <c r="AB8" s="337" t="s">
        <v>305</v>
      </c>
      <c r="AC8" s="337" t="s">
        <v>306</v>
      </c>
      <c r="AD8" s="337" t="s">
        <v>307</v>
      </c>
      <c r="AE8" s="337" t="s">
        <v>298</v>
      </c>
      <c r="AF8" s="337" t="s">
        <v>299</v>
      </c>
    </row>
    <row r="9" spans="1:32" ht="12.75">
      <c r="A9" s="806" t="s">
        <v>27</v>
      </c>
      <c r="B9" s="338" t="s">
        <v>3</v>
      </c>
      <c r="C9" s="339">
        <f>SUM(C14+C19+C24+C29+C34++C39+C44+C49+C59+C64)</f>
        <v>11794.3</v>
      </c>
      <c r="D9" s="339">
        <f aca="true" t="shared" si="0" ref="D9:P9">SUM(D14+D19+D24+D29+D34++D39+D44+D49+D59+D64)</f>
        <v>12334</v>
      </c>
      <c r="E9" s="339">
        <f t="shared" si="0"/>
        <v>12665</v>
      </c>
      <c r="F9" s="339">
        <f t="shared" si="0"/>
        <v>14550</v>
      </c>
      <c r="G9" s="339">
        <f t="shared" si="0"/>
        <v>15391</v>
      </c>
      <c r="H9" s="339">
        <f t="shared" si="0"/>
        <v>12994</v>
      </c>
      <c r="I9" s="339">
        <f t="shared" si="0"/>
        <v>13825</v>
      </c>
      <c r="J9" s="339">
        <f t="shared" si="0"/>
        <v>6872</v>
      </c>
      <c r="K9" s="339">
        <f t="shared" si="0"/>
        <v>9662</v>
      </c>
      <c r="L9" s="339">
        <f t="shared" si="0"/>
        <v>10658.5</v>
      </c>
      <c r="M9" s="339">
        <f t="shared" si="0"/>
        <v>12715</v>
      </c>
      <c r="N9" s="339">
        <f t="shared" si="0"/>
        <v>11051.3</v>
      </c>
      <c r="O9" s="339">
        <f t="shared" si="0"/>
        <v>13269.900000000001</v>
      </c>
      <c r="P9" s="339">
        <f t="shared" si="0"/>
        <v>13537.5</v>
      </c>
      <c r="Q9" s="339">
        <f>SUM(Q14+Q19+Q24+Q29+Q34+Q44+Q49+Q59)</f>
        <v>13911.95</v>
      </c>
      <c r="R9" s="339">
        <f aca="true" t="shared" si="1" ref="R9:Z9">SUM(R14+R19+R24+R29+R34+R44+R49+R59)</f>
        <v>12537.25</v>
      </c>
      <c r="S9" s="339">
        <f t="shared" si="1"/>
        <v>12213.75</v>
      </c>
      <c r="T9" s="339">
        <f t="shared" si="1"/>
        <v>14729.5</v>
      </c>
      <c r="U9" s="339">
        <f t="shared" si="1"/>
        <v>18006.239999999998</v>
      </c>
      <c r="V9" s="339">
        <f t="shared" si="1"/>
        <v>14897.38</v>
      </c>
      <c r="W9" s="339">
        <f t="shared" si="1"/>
        <v>14396.39</v>
      </c>
      <c r="X9" s="339">
        <f t="shared" si="1"/>
        <v>19443.16</v>
      </c>
      <c r="Y9" s="339">
        <f t="shared" si="1"/>
        <v>24846.690000000002</v>
      </c>
      <c r="Z9" s="339">
        <f t="shared" si="1"/>
        <v>19144.739999999998</v>
      </c>
      <c r="AA9" s="339">
        <f aca="true" t="shared" si="2" ref="AA9:AF9">SUM(AA14+AA19+AA24+AA29+AA34+AA44+AA49+AA59)</f>
        <v>16712.29</v>
      </c>
      <c r="AB9" s="339">
        <f t="shared" si="2"/>
        <v>17861</v>
      </c>
      <c r="AC9" s="339">
        <f t="shared" si="2"/>
        <v>20267.09</v>
      </c>
      <c r="AD9" s="339">
        <f t="shared" si="2"/>
        <v>19717.489999999998</v>
      </c>
      <c r="AE9" s="339">
        <f t="shared" si="2"/>
        <v>17812.02</v>
      </c>
      <c r="AF9" s="339">
        <f t="shared" si="2"/>
        <v>18639.89</v>
      </c>
    </row>
    <row r="10" spans="1:32" ht="12.75">
      <c r="A10" s="806"/>
      <c r="B10" s="338" t="s">
        <v>5</v>
      </c>
      <c r="C10" s="339">
        <f aca="true" t="shared" si="3" ref="C10:P13">SUM(C15+C20+C25+C30+C35++C40+C45+C50+C60+C65)</f>
        <v>11708.55</v>
      </c>
      <c r="D10" s="339">
        <f t="shared" si="3"/>
        <v>12322</v>
      </c>
      <c r="E10" s="339">
        <f t="shared" si="3"/>
        <v>12665</v>
      </c>
      <c r="F10" s="339">
        <f t="shared" si="3"/>
        <v>14418</v>
      </c>
      <c r="G10" s="339">
        <f t="shared" si="3"/>
        <v>15266</v>
      </c>
      <c r="H10" s="339">
        <f t="shared" si="3"/>
        <v>12702</v>
      </c>
      <c r="I10" s="339">
        <f t="shared" si="3"/>
        <v>13802</v>
      </c>
      <c r="J10" s="339">
        <f t="shared" si="3"/>
        <v>4079</v>
      </c>
      <c r="K10" s="339">
        <f t="shared" si="3"/>
        <v>9639</v>
      </c>
      <c r="L10" s="339">
        <f t="shared" si="3"/>
        <v>10374.5</v>
      </c>
      <c r="M10" s="339">
        <f t="shared" si="3"/>
        <v>12704</v>
      </c>
      <c r="N10" s="339">
        <f t="shared" si="3"/>
        <v>11015.8</v>
      </c>
      <c r="O10" s="339">
        <f t="shared" si="3"/>
        <v>13235.55</v>
      </c>
      <c r="P10" s="339">
        <f t="shared" si="3"/>
        <v>13526.5</v>
      </c>
      <c r="Q10" s="339">
        <f>SUM(Q15+Q20+Q25+Q30+Q35+Q40+Q45+Q50)</f>
        <v>13887.45</v>
      </c>
      <c r="R10" s="339">
        <f aca="true" t="shared" si="4" ref="R10:AA10">SUM(R15+R20+R25+R30+R35+R40+R45+R50)</f>
        <v>12537.25</v>
      </c>
      <c r="S10" s="339">
        <f t="shared" si="4"/>
        <v>12210.75</v>
      </c>
      <c r="T10" s="339">
        <f t="shared" si="4"/>
        <v>14729.5</v>
      </c>
      <c r="U10" s="339">
        <f t="shared" si="4"/>
        <v>17831.239999999998</v>
      </c>
      <c r="V10" s="339">
        <f t="shared" si="4"/>
        <v>14821.51</v>
      </c>
      <c r="W10" s="339">
        <f t="shared" si="4"/>
        <v>13048</v>
      </c>
      <c r="X10" s="339">
        <f t="shared" si="4"/>
        <v>18996.41</v>
      </c>
      <c r="Y10" s="339">
        <f t="shared" si="4"/>
        <v>24584.75</v>
      </c>
      <c r="Z10" s="339">
        <f t="shared" si="4"/>
        <v>18955.989999999998</v>
      </c>
      <c r="AA10" s="339">
        <f t="shared" si="4"/>
        <v>16194.57</v>
      </c>
      <c r="AB10" s="339">
        <f aca="true" t="shared" si="5" ref="AB10:AD11">SUM(AB15+AB20+AB25+AB30+AB35+AB40+AB45+AB50)</f>
        <v>15727</v>
      </c>
      <c r="AC10" s="339">
        <f t="shared" si="5"/>
        <v>19330.489999999998</v>
      </c>
      <c r="AD10" s="339">
        <f t="shared" si="5"/>
        <v>19534.3</v>
      </c>
      <c r="AE10" s="339">
        <f>SUM(AE15+AE20+AE25+AE30+AE35+AE40+AE45+AE50)</f>
        <v>17279.93</v>
      </c>
      <c r="AF10" s="339">
        <f>SUM(AF15+AF20+AF25+AF30+AF35+AF40+AF45+AF50)</f>
        <v>18556.32</v>
      </c>
    </row>
    <row r="11" spans="1:32" ht="12.75">
      <c r="A11" s="806"/>
      <c r="B11" s="340" t="s">
        <v>127</v>
      </c>
      <c r="C11" s="339">
        <f t="shared" si="3"/>
        <v>824356.9</v>
      </c>
      <c r="D11" s="339">
        <f t="shared" si="3"/>
        <v>567026</v>
      </c>
      <c r="E11" s="339">
        <f t="shared" si="3"/>
        <v>896271</v>
      </c>
      <c r="F11" s="339">
        <f t="shared" si="3"/>
        <v>1037584</v>
      </c>
      <c r="G11" s="339">
        <f t="shared" si="3"/>
        <v>1178533</v>
      </c>
      <c r="H11" s="339">
        <f t="shared" si="3"/>
        <v>968609</v>
      </c>
      <c r="I11" s="339">
        <f t="shared" si="3"/>
        <v>1049249</v>
      </c>
      <c r="J11" s="339">
        <f t="shared" si="3"/>
        <v>310074</v>
      </c>
      <c r="K11" s="339">
        <f t="shared" si="3"/>
        <v>749867</v>
      </c>
      <c r="L11" s="339">
        <f t="shared" si="3"/>
        <v>733305</v>
      </c>
      <c r="M11" s="339">
        <f t="shared" si="3"/>
        <v>819432</v>
      </c>
      <c r="N11" s="339">
        <f t="shared" si="3"/>
        <v>884654</v>
      </c>
      <c r="O11" s="339">
        <f t="shared" si="3"/>
        <v>934753</v>
      </c>
      <c r="P11" s="339">
        <f t="shared" si="3"/>
        <v>1187527</v>
      </c>
      <c r="Q11" s="339">
        <f>SUM(Q16+Q21+Q26+Q31+Q36+Q41+Q46+Q51)</f>
        <v>1100587</v>
      </c>
      <c r="R11" s="339">
        <f aca="true" t="shared" si="6" ref="R11:AA11">SUM(R16+R21+R26+R31+R36+R41+R46+R51)</f>
        <v>1007748</v>
      </c>
      <c r="S11" s="339">
        <f t="shared" si="6"/>
        <v>1080296</v>
      </c>
      <c r="T11" s="339">
        <f t="shared" si="6"/>
        <v>1359191</v>
      </c>
      <c r="U11" s="339">
        <f t="shared" si="6"/>
        <v>1646949.5</v>
      </c>
      <c r="V11" s="339">
        <f t="shared" si="6"/>
        <v>1374857.3</v>
      </c>
      <c r="W11" s="339">
        <f t="shared" si="6"/>
        <v>1038114</v>
      </c>
      <c r="X11" s="339">
        <f t="shared" si="6"/>
        <v>1729742.73</v>
      </c>
      <c r="Y11" s="339">
        <f t="shared" si="6"/>
        <v>2148562.1799999997</v>
      </c>
      <c r="Z11" s="339">
        <f t="shared" si="6"/>
        <v>2106771.34</v>
      </c>
      <c r="AA11" s="339">
        <f t="shared" si="6"/>
        <v>1678717.7</v>
      </c>
      <c r="AB11" s="339">
        <f t="shared" si="5"/>
        <v>1049595</v>
      </c>
      <c r="AC11" s="339">
        <f t="shared" si="5"/>
        <v>1975956</v>
      </c>
      <c r="AD11" s="339">
        <f t="shared" si="5"/>
        <v>1971815.4</v>
      </c>
      <c r="AE11" s="339">
        <f>SUM(AE16+AE21+AE26+AE31+AE36+AE41+AE46+AE51)</f>
        <v>1798247</v>
      </c>
      <c r="AF11" s="339">
        <f>SUM(AF16+AF21+AF26+AF31+AF36+AF41+AF46+AF51)</f>
        <v>2019066.6199999999</v>
      </c>
    </row>
    <row r="12" spans="1:32" ht="12.75">
      <c r="A12" s="806"/>
      <c r="B12" s="338" t="s">
        <v>128</v>
      </c>
      <c r="C12" s="341">
        <f aca="true" t="shared" si="7" ref="C12:P12">(C11/C10)</f>
        <v>70.4064038672594</v>
      </c>
      <c r="D12" s="341">
        <f t="shared" si="7"/>
        <v>46.01736731050154</v>
      </c>
      <c r="E12" s="341">
        <f t="shared" si="7"/>
        <v>70.76754836162652</v>
      </c>
      <c r="F12" s="341">
        <f t="shared" si="7"/>
        <v>71.9644888334027</v>
      </c>
      <c r="G12" s="341">
        <f t="shared" si="7"/>
        <v>77.19985588890344</v>
      </c>
      <c r="H12" s="341">
        <f t="shared" si="7"/>
        <v>76.25641631239175</v>
      </c>
      <c r="I12" s="341">
        <f t="shared" si="7"/>
        <v>76.02151862048979</v>
      </c>
      <c r="J12" s="341">
        <f t="shared" si="7"/>
        <v>76.01716106888944</v>
      </c>
      <c r="K12" s="341">
        <f t="shared" si="7"/>
        <v>77.79510322647577</v>
      </c>
      <c r="L12" s="341">
        <f t="shared" si="7"/>
        <v>70.6834064292255</v>
      </c>
      <c r="M12" s="341">
        <f t="shared" si="7"/>
        <v>64.50188916876574</v>
      </c>
      <c r="N12" s="341">
        <f t="shared" si="7"/>
        <v>80.30773979193522</v>
      </c>
      <c r="O12" s="341">
        <f t="shared" si="7"/>
        <v>70.62441681683043</v>
      </c>
      <c r="P12" s="341">
        <f t="shared" si="7"/>
        <v>87.79262928325879</v>
      </c>
      <c r="Q12" s="341">
        <f>(Q11/Q10)</f>
        <v>79.25047434914256</v>
      </c>
      <c r="R12" s="341">
        <f aca="true" t="shared" si="8" ref="R12:AA12">(R11/R10)</f>
        <v>80.3803066860755</v>
      </c>
      <c r="S12" s="341">
        <f t="shared" si="8"/>
        <v>88.4708965460762</v>
      </c>
      <c r="T12" s="341">
        <f t="shared" si="8"/>
        <v>92.27679147289453</v>
      </c>
      <c r="U12" s="341">
        <f t="shared" si="8"/>
        <v>92.36315029128654</v>
      </c>
      <c r="V12" s="341">
        <f t="shared" si="8"/>
        <v>92.76094675913588</v>
      </c>
      <c r="W12" s="341">
        <f t="shared" si="8"/>
        <v>79.56115879828326</v>
      </c>
      <c r="X12" s="341">
        <f t="shared" si="8"/>
        <v>91.05629590012008</v>
      </c>
      <c r="Y12" s="341">
        <f t="shared" si="8"/>
        <v>87.39410325506664</v>
      </c>
      <c r="Z12" s="341">
        <f t="shared" si="8"/>
        <v>111.14013776120372</v>
      </c>
      <c r="AA12" s="341">
        <f t="shared" si="8"/>
        <v>103.65929444251994</v>
      </c>
      <c r="AB12" s="341">
        <f>(AB11/AB10)</f>
        <v>66.73841164875691</v>
      </c>
      <c r="AC12" s="341">
        <f>(AC11/AC10)</f>
        <v>102.21965402842868</v>
      </c>
      <c r="AD12" s="341">
        <f>(AD11/AD10)</f>
        <v>100.94118550447162</v>
      </c>
      <c r="AE12" s="341">
        <f>(AE11/AE10)</f>
        <v>104.06564146961243</v>
      </c>
      <c r="AF12" s="341">
        <f>(AF11/AF10)</f>
        <v>108.80749092492476</v>
      </c>
    </row>
    <row r="13" spans="1:32" ht="12.75">
      <c r="A13" s="806"/>
      <c r="B13" s="338" t="s">
        <v>9</v>
      </c>
      <c r="C13" s="342">
        <f t="shared" si="3"/>
        <v>823</v>
      </c>
      <c r="D13" s="342">
        <f t="shared" si="3"/>
        <v>747</v>
      </c>
      <c r="E13" s="342">
        <f t="shared" si="3"/>
        <v>809</v>
      </c>
      <c r="F13" s="342">
        <f t="shared" si="3"/>
        <v>922</v>
      </c>
      <c r="G13" s="342">
        <f t="shared" si="3"/>
        <v>979</v>
      </c>
      <c r="H13" s="342">
        <f t="shared" si="3"/>
        <v>678</v>
      </c>
      <c r="I13" s="342">
        <f t="shared" si="3"/>
        <v>689</v>
      </c>
      <c r="J13" s="342">
        <f t="shared" si="3"/>
        <v>497</v>
      </c>
      <c r="K13" s="342">
        <f t="shared" si="3"/>
        <v>638</v>
      </c>
      <c r="L13" s="342">
        <f t="shared" si="3"/>
        <v>679</v>
      </c>
      <c r="M13" s="342">
        <f t="shared" si="3"/>
        <v>480</v>
      </c>
      <c r="N13" s="342">
        <f t="shared" si="3"/>
        <v>599</v>
      </c>
      <c r="O13" s="342">
        <f t="shared" si="3"/>
        <v>717</v>
      </c>
      <c r="P13" s="342">
        <f t="shared" si="3"/>
        <v>543</v>
      </c>
      <c r="Q13" s="342">
        <f>SUM(Q18+Q23+Q28+Q33+Q38+Q43+Q48+Q53)</f>
        <v>643</v>
      </c>
      <c r="R13" s="342">
        <f aca="true" t="shared" si="9" ref="R13:AA13">SUM(R18+R23+R28+R33+R38+R43+R48+R53)</f>
        <v>484</v>
      </c>
      <c r="S13" s="342">
        <f t="shared" si="9"/>
        <v>455</v>
      </c>
      <c r="T13" s="342">
        <f t="shared" si="9"/>
        <v>565</v>
      </c>
      <c r="U13" s="342">
        <f t="shared" si="9"/>
        <v>1067</v>
      </c>
      <c r="V13" s="342">
        <f t="shared" si="9"/>
        <v>740</v>
      </c>
      <c r="W13" s="342">
        <f t="shared" si="9"/>
        <v>704</v>
      </c>
      <c r="X13" s="342">
        <f t="shared" si="9"/>
        <v>1057</v>
      </c>
      <c r="Y13" s="342">
        <f t="shared" si="9"/>
        <v>1209</v>
      </c>
      <c r="Z13" s="342">
        <f t="shared" si="9"/>
        <v>833</v>
      </c>
      <c r="AA13" s="342">
        <f t="shared" si="9"/>
        <v>791</v>
      </c>
      <c r="AB13" s="342">
        <f>SUM(AB18+AB23+AB28+AB33+AB38+AB43+AB48+AB53)</f>
        <v>774</v>
      </c>
      <c r="AC13" s="342">
        <f>SUM(AC18+AC23+AC28+AC33+AC38+AC43+AC48+AC53)</f>
        <v>948</v>
      </c>
      <c r="AD13" s="342">
        <f>SUM(AD18+AD23+AD28+AD33+AD38+AD43+AD48+AD53)</f>
        <v>915</v>
      </c>
      <c r="AE13" s="342">
        <f>SUM(AE18+AE23+AE28+AE33+AE38+AE43+AE48+AE53)</f>
        <v>769</v>
      </c>
      <c r="AF13" s="342">
        <f>SUM(AF18+AF23+AF28+AF33+AF38+AF43+AF48+AF53)</f>
        <v>785</v>
      </c>
    </row>
    <row r="14" spans="1:32" ht="12.75">
      <c r="A14" s="804" t="s">
        <v>6</v>
      </c>
      <c r="B14" s="343" t="s">
        <v>3</v>
      </c>
      <c r="C14" s="344">
        <v>1230.5</v>
      </c>
      <c r="D14" s="344">
        <v>1316</v>
      </c>
      <c r="E14" s="344">
        <v>934</v>
      </c>
      <c r="F14" s="344">
        <v>2080</v>
      </c>
      <c r="G14" s="345">
        <v>2013</v>
      </c>
      <c r="H14" s="345">
        <v>727</v>
      </c>
      <c r="I14" s="345">
        <v>972</v>
      </c>
      <c r="J14" s="345">
        <v>3994</v>
      </c>
      <c r="K14" s="345">
        <v>529</v>
      </c>
      <c r="L14" s="346">
        <v>750</v>
      </c>
      <c r="M14" s="346">
        <v>1374</v>
      </c>
      <c r="N14" s="346">
        <v>1176</v>
      </c>
      <c r="O14" s="346">
        <v>1524</v>
      </c>
      <c r="P14" s="346">
        <v>1576.25</v>
      </c>
      <c r="Q14" s="346">
        <v>1149</v>
      </c>
      <c r="R14" s="346">
        <v>1630</v>
      </c>
      <c r="S14" s="346">
        <v>1900.25</v>
      </c>
      <c r="T14" s="347">
        <v>2974</v>
      </c>
      <c r="U14" s="348">
        <v>3697</v>
      </c>
      <c r="V14" s="348">
        <v>1408.75</v>
      </c>
      <c r="W14" s="348">
        <v>1928.5</v>
      </c>
      <c r="X14" s="349">
        <v>2015</v>
      </c>
      <c r="Y14" s="349">
        <v>2819.88</v>
      </c>
      <c r="Z14" s="349">
        <v>2300.06</v>
      </c>
      <c r="AA14" s="349">
        <v>1215.58</v>
      </c>
      <c r="AB14" s="349">
        <v>2251</v>
      </c>
      <c r="AC14" s="349">
        <v>2567.74</v>
      </c>
      <c r="AD14" s="347">
        <v>1874</v>
      </c>
      <c r="AE14" s="347">
        <v>891.79</v>
      </c>
      <c r="AF14" s="347">
        <v>2060.92</v>
      </c>
    </row>
    <row r="15" spans="1:32" ht="12.75">
      <c r="A15" s="804"/>
      <c r="B15" s="343" t="s">
        <v>5</v>
      </c>
      <c r="C15" s="344">
        <v>1230.5</v>
      </c>
      <c r="D15" s="344">
        <v>1316</v>
      </c>
      <c r="E15" s="344">
        <v>934</v>
      </c>
      <c r="F15" s="344">
        <v>2080</v>
      </c>
      <c r="G15" s="345">
        <v>2013</v>
      </c>
      <c r="H15" s="345">
        <v>727</v>
      </c>
      <c r="I15" s="345">
        <v>972</v>
      </c>
      <c r="J15" s="345">
        <v>1242</v>
      </c>
      <c r="K15" s="345">
        <v>529</v>
      </c>
      <c r="L15" s="346">
        <v>745</v>
      </c>
      <c r="M15" s="346">
        <v>1374</v>
      </c>
      <c r="N15" s="346">
        <v>1176</v>
      </c>
      <c r="O15" s="346">
        <v>1524</v>
      </c>
      <c r="P15" s="346">
        <v>1576.25</v>
      </c>
      <c r="Q15" s="346">
        <v>1149</v>
      </c>
      <c r="R15" s="346">
        <v>1630</v>
      </c>
      <c r="S15" s="346">
        <v>1900.25</v>
      </c>
      <c r="T15" s="347">
        <v>2974</v>
      </c>
      <c r="U15" s="348">
        <v>3642</v>
      </c>
      <c r="V15" s="348">
        <v>1408.75</v>
      </c>
      <c r="W15" s="348">
        <v>1695.5</v>
      </c>
      <c r="X15" s="349">
        <v>2015</v>
      </c>
      <c r="Y15" s="349">
        <v>2739</v>
      </c>
      <c r="Z15" s="349">
        <v>2263.81</v>
      </c>
      <c r="AA15" s="349">
        <v>1206</v>
      </c>
      <c r="AB15" s="349">
        <v>2251</v>
      </c>
      <c r="AC15" s="349">
        <v>1748.83</v>
      </c>
      <c r="AD15" s="347">
        <v>1832</v>
      </c>
      <c r="AE15" s="347">
        <v>504</v>
      </c>
      <c r="AF15" s="347">
        <v>2055.84</v>
      </c>
    </row>
    <row r="16" spans="1:32" ht="12.75">
      <c r="A16" s="804"/>
      <c r="B16" s="343" t="s">
        <v>67</v>
      </c>
      <c r="C16" s="344">
        <v>66207.7</v>
      </c>
      <c r="D16" s="344">
        <v>84015</v>
      </c>
      <c r="E16" s="344">
        <v>51317</v>
      </c>
      <c r="F16" s="344">
        <v>130267</v>
      </c>
      <c r="G16" s="345">
        <v>128380</v>
      </c>
      <c r="H16" s="345">
        <v>46330</v>
      </c>
      <c r="I16" s="345">
        <v>64930</v>
      </c>
      <c r="J16" s="345">
        <v>96604</v>
      </c>
      <c r="K16" s="345">
        <v>27062</v>
      </c>
      <c r="L16" s="345">
        <v>32265</v>
      </c>
      <c r="M16" s="345">
        <v>74188</v>
      </c>
      <c r="N16" s="345">
        <v>94485</v>
      </c>
      <c r="O16" s="345">
        <v>106680</v>
      </c>
      <c r="P16" s="345">
        <v>125034</v>
      </c>
      <c r="Q16" s="346">
        <v>88325</v>
      </c>
      <c r="R16" s="346">
        <v>94287</v>
      </c>
      <c r="S16" s="346">
        <v>131878</v>
      </c>
      <c r="T16" s="347">
        <v>276830</v>
      </c>
      <c r="U16" s="348">
        <v>307560</v>
      </c>
      <c r="V16" s="348">
        <v>111422.5</v>
      </c>
      <c r="W16" s="348">
        <v>92083</v>
      </c>
      <c r="X16" s="349">
        <v>144778</v>
      </c>
      <c r="Y16" s="349">
        <v>249793</v>
      </c>
      <c r="Z16" s="349">
        <v>213065.93</v>
      </c>
      <c r="AA16" s="347">
        <v>103021.1</v>
      </c>
      <c r="AB16" s="347">
        <v>192056</v>
      </c>
      <c r="AC16" s="347">
        <v>133008</v>
      </c>
      <c r="AD16" s="347">
        <v>109116</v>
      </c>
      <c r="AE16" s="347">
        <v>38273</v>
      </c>
      <c r="AF16" s="347">
        <v>203888.41</v>
      </c>
    </row>
    <row r="17" spans="1:32" ht="12.75">
      <c r="A17" s="804"/>
      <c r="B17" s="343" t="s">
        <v>63</v>
      </c>
      <c r="C17" s="344">
        <f aca="true" t="shared" si="10" ref="C17:X17">(C16/C15)</f>
        <v>53.80552620885818</v>
      </c>
      <c r="D17" s="344">
        <f t="shared" si="10"/>
        <v>63.84118541033435</v>
      </c>
      <c r="E17" s="344">
        <f t="shared" si="10"/>
        <v>54.94325481798715</v>
      </c>
      <c r="F17" s="344">
        <f t="shared" si="10"/>
        <v>62.628365384615385</v>
      </c>
      <c r="G17" s="350">
        <f t="shared" si="10"/>
        <v>63.77545951316443</v>
      </c>
      <c r="H17" s="350">
        <f t="shared" si="10"/>
        <v>63.72764786795048</v>
      </c>
      <c r="I17" s="351">
        <f t="shared" si="10"/>
        <v>66.80041152263375</v>
      </c>
      <c r="J17" s="351">
        <f t="shared" si="10"/>
        <v>77.78099838969405</v>
      </c>
      <c r="K17" s="351">
        <f t="shared" si="10"/>
        <v>51.156899810964084</v>
      </c>
      <c r="L17" s="351">
        <f t="shared" si="10"/>
        <v>43.308724832214764</v>
      </c>
      <c r="M17" s="351">
        <f t="shared" si="10"/>
        <v>53.99417758369724</v>
      </c>
      <c r="N17" s="351">
        <f t="shared" si="10"/>
        <v>80.34438775510205</v>
      </c>
      <c r="O17" s="351">
        <f t="shared" si="10"/>
        <v>70</v>
      </c>
      <c r="P17" s="351">
        <f t="shared" si="10"/>
        <v>79.32371134020619</v>
      </c>
      <c r="Q17" s="351">
        <f t="shared" si="10"/>
        <v>76.87119234116624</v>
      </c>
      <c r="R17" s="351">
        <f t="shared" si="10"/>
        <v>57.84478527607362</v>
      </c>
      <c r="S17" s="351">
        <f t="shared" si="10"/>
        <v>69.40034206025523</v>
      </c>
      <c r="T17" s="351">
        <f t="shared" si="10"/>
        <v>93.0833893745797</v>
      </c>
      <c r="U17" s="351">
        <f t="shared" si="10"/>
        <v>84.44810543657331</v>
      </c>
      <c r="V17" s="351">
        <f t="shared" si="10"/>
        <v>79.09316770186335</v>
      </c>
      <c r="W17" s="351">
        <f t="shared" si="10"/>
        <v>54.31023296962548</v>
      </c>
      <c r="X17" s="351">
        <f t="shared" si="10"/>
        <v>71.85012406947891</v>
      </c>
      <c r="Y17" s="351">
        <f aca="true" t="shared" si="11" ref="Y17:AD17">(Y16/Y15)</f>
        <v>91.19861263234758</v>
      </c>
      <c r="Z17" s="351">
        <f t="shared" si="11"/>
        <v>94.11829172942959</v>
      </c>
      <c r="AA17" s="351">
        <f t="shared" si="11"/>
        <v>85.42379767827529</v>
      </c>
      <c r="AB17" s="351">
        <f t="shared" si="11"/>
        <v>85.32030208796091</v>
      </c>
      <c r="AC17" s="351">
        <f t="shared" si="11"/>
        <v>76.0554199093108</v>
      </c>
      <c r="AD17" s="351">
        <f t="shared" si="11"/>
        <v>59.56113537117904</v>
      </c>
      <c r="AE17" s="351">
        <f>(AE16/AE15)</f>
        <v>75.93849206349206</v>
      </c>
      <c r="AF17" s="351">
        <f>(AF16/AF15)</f>
        <v>99.1752325083664</v>
      </c>
    </row>
    <row r="18" spans="1:32" ht="12.75">
      <c r="A18" s="804"/>
      <c r="B18" s="343" t="s">
        <v>9</v>
      </c>
      <c r="C18" s="352">
        <v>67</v>
      </c>
      <c r="D18" s="352">
        <v>64</v>
      </c>
      <c r="E18" s="352">
        <v>56</v>
      </c>
      <c r="F18" s="352">
        <v>147</v>
      </c>
      <c r="G18" s="345">
        <v>150</v>
      </c>
      <c r="H18" s="345">
        <v>34</v>
      </c>
      <c r="I18" s="345">
        <v>45</v>
      </c>
      <c r="J18" s="345">
        <v>275</v>
      </c>
      <c r="K18" s="345">
        <v>50</v>
      </c>
      <c r="L18" s="345">
        <v>47</v>
      </c>
      <c r="M18" s="345">
        <v>66</v>
      </c>
      <c r="N18" s="345">
        <v>66</v>
      </c>
      <c r="O18" s="345">
        <v>81</v>
      </c>
      <c r="P18" s="345">
        <v>89</v>
      </c>
      <c r="Q18" s="345">
        <v>69</v>
      </c>
      <c r="R18" s="345">
        <v>71</v>
      </c>
      <c r="S18" s="345">
        <v>78</v>
      </c>
      <c r="T18" s="349">
        <v>99</v>
      </c>
      <c r="U18" s="353">
        <v>192</v>
      </c>
      <c r="V18" s="353">
        <v>122</v>
      </c>
      <c r="W18" s="353">
        <v>204</v>
      </c>
      <c r="X18" s="349">
        <v>140</v>
      </c>
      <c r="Y18" s="349">
        <v>238</v>
      </c>
      <c r="Z18" s="349">
        <v>0</v>
      </c>
      <c r="AA18" s="349">
        <v>107</v>
      </c>
      <c r="AB18" s="349">
        <v>170</v>
      </c>
      <c r="AC18" s="349">
        <v>211</v>
      </c>
      <c r="AD18" s="354">
        <v>277</v>
      </c>
      <c r="AE18" s="354">
        <v>110</v>
      </c>
      <c r="AF18" s="355">
        <v>136</v>
      </c>
    </row>
    <row r="19" spans="1:32" ht="12.75">
      <c r="A19" s="804" t="s">
        <v>11</v>
      </c>
      <c r="B19" s="343" t="s">
        <v>3</v>
      </c>
      <c r="C19" s="344">
        <v>311.5</v>
      </c>
      <c r="D19" s="344">
        <v>230</v>
      </c>
      <c r="E19" s="344">
        <v>184</v>
      </c>
      <c r="F19" s="344">
        <v>40</v>
      </c>
      <c r="G19" s="345">
        <v>108</v>
      </c>
      <c r="H19" s="345">
        <v>68</v>
      </c>
      <c r="I19" s="345">
        <v>101</v>
      </c>
      <c r="J19" s="345">
        <v>216</v>
      </c>
      <c r="K19" s="345">
        <v>292</v>
      </c>
      <c r="L19" s="346">
        <v>8.5</v>
      </c>
      <c r="M19" s="346"/>
      <c r="N19" s="346">
        <v>23.5</v>
      </c>
      <c r="O19" s="346"/>
      <c r="P19" s="346"/>
      <c r="Q19" s="356">
        <v>0</v>
      </c>
      <c r="R19" s="356">
        <v>0</v>
      </c>
      <c r="S19" s="356">
        <v>0</v>
      </c>
      <c r="T19" s="347">
        <v>92.5</v>
      </c>
      <c r="U19" s="347">
        <v>270</v>
      </c>
      <c r="V19" s="347">
        <v>329.5</v>
      </c>
      <c r="W19" s="347">
        <v>61</v>
      </c>
      <c r="X19" s="355">
        <v>221.5</v>
      </c>
      <c r="Y19" s="355">
        <v>199.01</v>
      </c>
      <c r="Z19" s="357">
        <v>107.7</v>
      </c>
      <c r="AA19" s="357">
        <v>161</v>
      </c>
      <c r="AB19" s="357">
        <v>201</v>
      </c>
      <c r="AC19" s="357">
        <v>54.74</v>
      </c>
      <c r="AD19" s="347">
        <v>196</v>
      </c>
      <c r="AE19" s="347">
        <v>101.3</v>
      </c>
      <c r="AF19" s="355">
        <v>45.38</v>
      </c>
    </row>
    <row r="20" spans="1:32" ht="12.75">
      <c r="A20" s="804"/>
      <c r="B20" s="343" t="s">
        <v>5</v>
      </c>
      <c r="C20" s="344">
        <v>300.75</v>
      </c>
      <c r="D20" s="344">
        <v>230</v>
      </c>
      <c r="E20" s="344">
        <v>184</v>
      </c>
      <c r="F20" s="344">
        <v>40</v>
      </c>
      <c r="G20" s="345">
        <v>108</v>
      </c>
      <c r="H20" s="345">
        <v>68</v>
      </c>
      <c r="I20" s="345">
        <v>96</v>
      </c>
      <c r="J20" s="345">
        <v>216</v>
      </c>
      <c r="K20" s="345">
        <v>285</v>
      </c>
      <c r="L20" s="346">
        <v>8.5</v>
      </c>
      <c r="M20" s="346"/>
      <c r="N20" s="346">
        <v>23.5</v>
      </c>
      <c r="O20" s="346"/>
      <c r="P20" s="346"/>
      <c r="Q20" s="356">
        <v>0</v>
      </c>
      <c r="R20" s="356">
        <v>0</v>
      </c>
      <c r="S20" s="356">
        <v>0</v>
      </c>
      <c r="T20" s="347">
        <v>92.5</v>
      </c>
      <c r="U20" s="347">
        <v>270</v>
      </c>
      <c r="V20" s="347">
        <v>320.6</v>
      </c>
      <c r="W20" s="347">
        <v>61</v>
      </c>
      <c r="X20" s="355">
        <v>173.5</v>
      </c>
      <c r="Y20" s="355">
        <v>195</v>
      </c>
      <c r="Z20" s="355">
        <v>0</v>
      </c>
      <c r="AA20" s="355">
        <v>118.1</v>
      </c>
      <c r="AB20" s="355">
        <v>186</v>
      </c>
      <c r="AC20" s="355">
        <v>19</v>
      </c>
      <c r="AD20" s="347">
        <v>160</v>
      </c>
      <c r="AE20" s="347">
        <v>82</v>
      </c>
      <c r="AF20" s="355">
        <v>18.03</v>
      </c>
    </row>
    <row r="21" spans="1:32" ht="12.75">
      <c r="A21" s="804"/>
      <c r="B21" s="343" t="s">
        <v>67</v>
      </c>
      <c r="C21" s="344">
        <v>13290</v>
      </c>
      <c r="D21" s="344">
        <v>12493</v>
      </c>
      <c r="E21" s="344">
        <v>11040</v>
      </c>
      <c r="F21" s="344">
        <v>2043</v>
      </c>
      <c r="G21" s="345">
        <v>5940</v>
      </c>
      <c r="H21" s="345">
        <v>4420</v>
      </c>
      <c r="I21" s="345">
        <v>5050</v>
      </c>
      <c r="J21" s="345">
        <v>14472</v>
      </c>
      <c r="K21" s="345">
        <v>16948</v>
      </c>
      <c r="L21" s="345">
        <v>434</v>
      </c>
      <c r="M21" s="345"/>
      <c r="N21" s="345">
        <v>1385</v>
      </c>
      <c r="O21" s="345"/>
      <c r="P21" s="345"/>
      <c r="Q21" s="356">
        <v>0</v>
      </c>
      <c r="R21" s="356">
        <v>0</v>
      </c>
      <c r="S21" s="356">
        <v>0</v>
      </c>
      <c r="T21" s="347">
        <v>4810</v>
      </c>
      <c r="U21" s="347">
        <v>22680</v>
      </c>
      <c r="V21" s="347">
        <v>17644</v>
      </c>
      <c r="W21" s="347">
        <v>3660</v>
      </c>
      <c r="X21" s="349">
        <v>11546</v>
      </c>
      <c r="Y21" s="349">
        <v>14436.61</v>
      </c>
      <c r="Z21" s="355">
        <v>0</v>
      </c>
      <c r="AA21" s="347">
        <v>10931.5</v>
      </c>
      <c r="AB21" s="347">
        <v>16663</v>
      </c>
      <c r="AC21" s="347">
        <v>1670</v>
      </c>
      <c r="AD21" s="347">
        <v>16417</v>
      </c>
      <c r="AE21" s="347">
        <v>6436</v>
      </c>
      <c r="AF21" s="347">
        <v>1207.78</v>
      </c>
    </row>
    <row r="22" spans="1:32" ht="12.75">
      <c r="A22" s="804"/>
      <c r="B22" s="343" t="s">
        <v>128</v>
      </c>
      <c r="C22" s="344">
        <f aca="true" t="shared" si="12" ref="C22:L22">(C21/C20)</f>
        <v>44.18952618453865</v>
      </c>
      <c r="D22" s="344">
        <f t="shared" si="12"/>
        <v>54.31739130434783</v>
      </c>
      <c r="E22" s="344">
        <f t="shared" si="12"/>
        <v>60</v>
      </c>
      <c r="F22" s="344">
        <f t="shared" si="12"/>
        <v>51.075</v>
      </c>
      <c r="G22" s="358">
        <f t="shared" si="12"/>
        <v>55</v>
      </c>
      <c r="H22" s="358">
        <f t="shared" si="12"/>
        <v>65</v>
      </c>
      <c r="I22" s="358">
        <f t="shared" si="12"/>
        <v>52.604166666666664</v>
      </c>
      <c r="J22" s="358">
        <f t="shared" si="12"/>
        <v>67</v>
      </c>
      <c r="K22" s="358">
        <f t="shared" si="12"/>
        <v>59.46666666666667</v>
      </c>
      <c r="L22" s="358">
        <f t="shared" si="12"/>
        <v>51.05882352941177</v>
      </c>
      <c r="M22" s="358"/>
      <c r="N22" s="351">
        <f>(N21/N20)</f>
        <v>58.93617021276596</v>
      </c>
      <c r="O22" s="351"/>
      <c r="P22" s="351"/>
      <c r="Q22" s="351" t="e">
        <f aca="true" t="shared" si="13" ref="Q22:X22">(Q21/Q20)</f>
        <v>#DIV/0!</v>
      </c>
      <c r="R22" s="351" t="e">
        <f t="shared" si="13"/>
        <v>#DIV/0!</v>
      </c>
      <c r="S22" s="351" t="e">
        <f t="shared" si="13"/>
        <v>#DIV/0!</v>
      </c>
      <c r="T22" s="351">
        <f t="shared" si="13"/>
        <v>52</v>
      </c>
      <c r="U22" s="351">
        <f t="shared" si="13"/>
        <v>84</v>
      </c>
      <c r="V22" s="351">
        <f t="shared" si="13"/>
        <v>55.03431066749844</v>
      </c>
      <c r="W22" s="351">
        <f t="shared" si="13"/>
        <v>60</v>
      </c>
      <c r="X22" s="351">
        <f t="shared" si="13"/>
        <v>66.54755043227665</v>
      </c>
      <c r="Y22" s="351">
        <f aca="true" t="shared" si="14" ref="Y22:AD22">(Y21/Y20)</f>
        <v>74.03389743589744</v>
      </c>
      <c r="Z22" s="355">
        <v>0</v>
      </c>
      <c r="AA22" s="351">
        <f t="shared" si="14"/>
        <v>92.56138865368332</v>
      </c>
      <c r="AB22" s="351">
        <f t="shared" si="14"/>
        <v>89.58602150537635</v>
      </c>
      <c r="AC22" s="351">
        <f t="shared" si="14"/>
        <v>87.89473684210526</v>
      </c>
      <c r="AD22" s="351">
        <f t="shared" si="14"/>
        <v>102.60625</v>
      </c>
      <c r="AE22" s="351">
        <f>(AE21/AE20)</f>
        <v>78.48780487804878</v>
      </c>
      <c r="AF22" s="351">
        <f>(AF21/AF20)</f>
        <v>66.98724348308374</v>
      </c>
    </row>
    <row r="23" spans="1:32" ht="12.75">
      <c r="A23" s="804"/>
      <c r="B23" s="343" t="s">
        <v>9</v>
      </c>
      <c r="C23" s="352">
        <v>30</v>
      </c>
      <c r="D23" s="352">
        <v>30</v>
      </c>
      <c r="E23" s="352">
        <v>28</v>
      </c>
      <c r="F23" s="352">
        <v>6</v>
      </c>
      <c r="G23" s="345">
        <v>10</v>
      </c>
      <c r="H23" s="345">
        <v>4</v>
      </c>
      <c r="I23" s="345">
        <v>12</v>
      </c>
      <c r="J23" s="345">
        <v>15</v>
      </c>
      <c r="K23" s="345">
        <v>28</v>
      </c>
      <c r="L23" s="345">
        <v>4</v>
      </c>
      <c r="M23" s="345"/>
      <c r="N23" s="345">
        <v>4</v>
      </c>
      <c r="O23" s="345"/>
      <c r="P23" s="345"/>
      <c r="Q23" s="356">
        <v>0</v>
      </c>
      <c r="R23" s="356">
        <v>0</v>
      </c>
      <c r="S23" s="356">
        <v>0</v>
      </c>
      <c r="T23" s="347">
        <v>10</v>
      </c>
      <c r="U23" s="347">
        <v>13</v>
      </c>
      <c r="V23" s="347">
        <v>15</v>
      </c>
      <c r="W23" s="347">
        <v>11</v>
      </c>
      <c r="X23" s="355">
        <v>25</v>
      </c>
      <c r="Y23" s="355">
        <v>15</v>
      </c>
      <c r="Z23" s="355">
        <v>10</v>
      </c>
      <c r="AA23" s="355">
        <v>14</v>
      </c>
      <c r="AB23" s="355">
        <v>12</v>
      </c>
      <c r="AC23" s="355">
        <v>11</v>
      </c>
      <c r="AD23" s="354">
        <v>18</v>
      </c>
      <c r="AE23" s="354">
        <v>10</v>
      </c>
      <c r="AF23" s="355">
        <v>17</v>
      </c>
    </row>
    <row r="24" spans="1:32" ht="12.75">
      <c r="A24" s="804" t="s">
        <v>13</v>
      </c>
      <c r="B24" s="343" t="s">
        <v>3</v>
      </c>
      <c r="C24" s="344">
        <v>1131.5</v>
      </c>
      <c r="D24" s="344">
        <v>1196</v>
      </c>
      <c r="E24" s="344">
        <v>1121</v>
      </c>
      <c r="F24" s="344">
        <v>1221</v>
      </c>
      <c r="G24" s="345">
        <v>1803</v>
      </c>
      <c r="H24" s="345">
        <v>1688</v>
      </c>
      <c r="I24" s="345">
        <v>1600</v>
      </c>
      <c r="J24" s="345">
        <v>241</v>
      </c>
      <c r="K24" s="345">
        <v>607</v>
      </c>
      <c r="L24" s="346">
        <v>946</v>
      </c>
      <c r="M24" s="346">
        <v>1329</v>
      </c>
      <c r="N24" s="346">
        <v>815</v>
      </c>
      <c r="O24" s="346">
        <v>1538.75</v>
      </c>
      <c r="P24" s="346">
        <v>1271</v>
      </c>
      <c r="Q24" s="346">
        <v>1513</v>
      </c>
      <c r="R24" s="346">
        <v>1342</v>
      </c>
      <c r="S24" s="346">
        <v>1222.5</v>
      </c>
      <c r="T24" s="347">
        <v>2055</v>
      </c>
      <c r="U24" s="348">
        <v>2657.5</v>
      </c>
      <c r="V24" s="348">
        <v>2664.5</v>
      </c>
      <c r="W24" s="348">
        <v>3048.75</v>
      </c>
      <c r="X24" s="355">
        <v>2936.44</v>
      </c>
      <c r="Y24" s="347">
        <v>2992.31</v>
      </c>
      <c r="Z24" s="347">
        <v>2202.9</v>
      </c>
      <c r="AA24" s="347">
        <v>1830.04</v>
      </c>
      <c r="AB24" s="347">
        <v>2031</v>
      </c>
      <c r="AC24" s="347">
        <v>2096.66</v>
      </c>
      <c r="AD24" s="347">
        <v>2033</v>
      </c>
      <c r="AE24" s="347">
        <v>1885.69</v>
      </c>
      <c r="AF24" s="355">
        <v>2168.76</v>
      </c>
    </row>
    <row r="25" spans="1:32" ht="12.75">
      <c r="A25" s="804"/>
      <c r="B25" s="343" t="s">
        <v>5</v>
      </c>
      <c r="C25" s="344">
        <v>1131.5</v>
      </c>
      <c r="D25" s="344">
        <v>1196</v>
      </c>
      <c r="E25" s="344">
        <v>1121</v>
      </c>
      <c r="F25" s="344">
        <v>1219</v>
      </c>
      <c r="G25" s="345">
        <v>1738</v>
      </c>
      <c r="H25" s="345">
        <v>1615</v>
      </c>
      <c r="I25" s="345">
        <v>1582</v>
      </c>
      <c r="J25" s="345">
        <v>220</v>
      </c>
      <c r="K25" s="345">
        <v>591</v>
      </c>
      <c r="L25" s="346">
        <v>922</v>
      </c>
      <c r="M25" s="346">
        <v>1318</v>
      </c>
      <c r="N25" s="346">
        <v>810</v>
      </c>
      <c r="O25" s="346">
        <v>1516.75</v>
      </c>
      <c r="P25" s="346">
        <v>1260</v>
      </c>
      <c r="Q25" s="346">
        <v>1513</v>
      </c>
      <c r="R25" s="346">
        <v>1342</v>
      </c>
      <c r="S25" s="346">
        <v>1219.5</v>
      </c>
      <c r="T25" s="347">
        <v>2055</v>
      </c>
      <c r="U25" s="348">
        <v>2657.5</v>
      </c>
      <c r="V25" s="348">
        <v>2644.5</v>
      </c>
      <c r="W25" s="348">
        <v>2706.5</v>
      </c>
      <c r="X25" s="347">
        <v>2586.69</v>
      </c>
      <c r="Y25" s="347">
        <v>2992.31</v>
      </c>
      <c r="Z25" s="347">
        <v>2202.9</v>
      </c>
      <c r="AA25" s="347">
        <v>1830.04</v>
      </c>
      <c r="AB25" s="347">
        <v>1839</v>
      </c>
      <c r="AC25" s="347">
        <v>2096.66</v>
      </c>
      <c r="AD25" s="347">
        <v>2033</v>
      </c>
      <c r="AE25" s="347">
        <v>1885.69</v>
      </c>
      <c r="AF25" s="355">
        <v>2168.76</v>
      </c>
    </row>
    <row r="26" spans="1:32" ht="12.75">
      <c r="A26" s="804"/>
      <c r="B26" s="343" t="s">
        <v>67</v>
      </c>
      <c r="C26" s="344">
        <v>73294.27</v>
      </c>
      <c r="D26" s="344">
        <v>56867</v>
      </c>
      <c r="E26" s="344">
        <v>71682</v>
      </c>
      <c r="F26" s="344">
        <v>93107</v>
      </c>
      <c r="G26" s="345">
        <v>126309</v>
      </c>
      <c r="H26" s="345">
        <v>116942</v>
      </c>
      <c r="I26" s="345">
        <v>111681</v>
      </c>
      <c r="J26" s="345">
        <v>12597</v>
      </c>
      <c r="K26" s="345">
        <v>39006</v>
      </c>
      <c r="L26" s="345">
        <v>48381</v>
      </c>
      <c r="M26" s="345">
        <v>93607</v>
      </c>
      <c r="N26" s="345">
        <v>47052</v>
      </c>
      <c r="O26" s="345">
        <v>109799</v>
      </c>
      <c r="P26" s="345">
        <v>101405</v>
      </c>
      <c r="Q26" s="346">
        <v>107423</v>
      </c>
      <c r="R26" s="346">
        <v>100650</v>
      </c>
      <c r="S26" s="346">
        <v>106316</v>
      </c>
      <c r="T26" s="347">
        <v>179474</v>
      </c>
      <c r="U26" s="348">
        <v>258914.5</v>
      </c>
      <c r="V26" s="348">
        <v>270657.25</v>
      </c>
      <c r="W26" s="348">
        <v>256450</v>
      </c>
      <c r="X26" s="349">
        <v>226817</v>
      </c>
      <c r="Y26" s="347">
        <v>254286</v>
      </c>
      <c r="Z26" s="347">
        <v>240507.2</v>
      </c>
      <c r="AA26" s="347">
        <v>182923.77</v>
      </c>
      <c r="AB26" s="347">
        <v>129009</v>
      </c>
      <c r="AC26" s="347">
        <v>215797</v>
      </c>
      <c r="AD26" s="347">
        <v>225191</v>
      </c>
      <c r="AE26" s="347">
        <v>199396</v>
      </c>
      <c r="AF26" s="347">
        <v>195223.05</v>
      </c>
    </row>
    <row r="27" spans="1:32" ht="12.75">
      <c r="A27" s="804"/>
      <c r="B27" s="343" t="s">
        <v>63</v>
      </c>
      <c r="C27" s="344">
        <f aca="true" t="shared" si="15" ref="C27:X27">(C26/C25)</f>
        <v>64.77619973486523</v>
      </c>
      <c r="D27" s="344">
        <f t="shared" si="15"/>
        <v>47.547658862876254</v>
      </c>
      <c r="E27" s="344">
        <f t="shared" si="15"/>
        <v>63.94469223907225</v>
      </c>
      <c r="F27" s="344">
        <f t="shared" si="15"/>
        <v>76.37981952420016</v>
      </c>
      <c r="G27" s="344">
        <f t="shared" si="15"/>
        <v>72.67491369390103</v>
      </c>
      <c r="H27" s="344">
        <f t="shared" si="15"/>
        <v>72.40990712074303</v>
      </c>
      <c r="I27" s="358">
        <f t="shared" si="15"/>
        <v>70.59481668773704</v>
      </c>
      <c r="J27" s="358">
        <f t="shared" si="15"/>
        <v>57.25909090909091</v>
      </c>
      <c r="K27" s="358">
        <f t="shared" si="15"/>
        <v>66</v>
      </c>
      <c r="L27" s="358">
        <f t="shared" si="15"/>
        <v>52.47396963123644</v>
      </c>
      <c r="M27" s="358">
        <f t="shared" si="15"/>
        <v>71.02200303490136</v>
      </c>
      <c r="N27" s="358">
        <f t="shared" si="15"/>
        <v>58.08888888888889</v>
      </c>
      <c r="O27" s="358">
        <f t="shared" si="15"/>
        <v>72.39096752925663</v>
      </c>
      <c r="P27" s="358">
        <f t="shared" si="15"/>
        <v>80.48015873015873</v>
      </c>
      <c r="Q27" s="351">
        <f t="shared" si="15"/>
        <v>71</v>
      </c>
      <c r="R27" s="351">
        <f t="shared" si="15"/>
        <v>75</v>
      </c>
      <c r="S27" s="351">
        <f t="shared" si="15"/>
        <v>87.179991799918</v>
      </c>
      <c r="T27" s="351">
        <f t="shared" si="15"/>
        <v>87.3352798053528</v>
      </c>
      <c r="U27" s="351">
        <f t="shared" si="15"/>
        <v>97.42784571966133</v>
      </c>
      <c r="V27" s="351">
        <f t="shared" si="15"/>
        <v>102.34723010020798</v>
      </c>
      <c r="W27" s="351">
        <f t="shared" si="15"/>
        <v>94.7533715130242</v>
      </c>
      <c r="X27" s="351">
        <f t="shared" si="15"/>
        <v>87.68619355237774</v>
      </c>
      <c r="Y27" s="351">
        <f aca="true" t="shared" si="16" ref="Y27:AD27">(Y26/Y25)</f>
        <v>84.97983163509129</v>
      </c>
      <c r="Z27" s="351">
        <f t="shared" si="16"/>
        <v>109.1775386989877</v>
      </c>
      <c r="AA27" s="351">
        <f t="shared" si="16"/>
        <v>99.95615942820922</v>
      </c>
      <c r="AB27" s="351">
        <f t="shared" si="16"/>
        <v>70.15171288743882</v>
      </c>
      <c r="AC27" s="351">
        <f t="shared" si="16"/>
        <v>102.924174639665</v>
      </c>
      <c r="AD27" s="351">
        <f t="shared" si="16"/>
        <v>110.76783079193311</v>
      </c>
      <c r="AE27" s="351">
        <f>(AE26/AE25)</f>
        <v>105.74166485477464</v>
      </c>
      <c r="AF27" s="351">
        <f>(AF26/AF25)</f>
        <v>90.01597687157637</v>
      </c>
    </row>
    <row r="28" spans="1:32" ht="12.75">
      <c r="A28" s="804"/>
      <c r="B28" s="343" t="s">
        <v>9</v>
      </c>
      <c r="C28" s="352">
        <v>116</v>
      </c>
      <c r="D28" s="352">
        <v>92</v>
      </c>
      <c r="E28" s="352">
        <v>86</v>
      </c>
      <c r="F28" s="352">
        <v>100</v>
      </c>
      <c r="G28" s="345">
        <v>135</v>
      </c>
      <c r="H28" s="345">
        <v>146</v>
      </c>
      <c r="I28" s="345">
        <v>117</v>
      </c>
      <c r="J28" s="345">
        <v>24</v>
      </c>
      <c r="K28" s="345">
        <v>89</v>
      </c>
      <c r="L28" s="345">
        <v>86</v>
      </c>
      <c r="M28" s="345">
        <v>97</v>
      </c>
      <c r="N28" s="345">
        <v>68</v>
      </c>
      <c r="O28" s="345">
        <v>118</v>
      </c>
      <c r="P28" s="345">
        <v>81</v>
      </c>
      <c r="Q28" s="345">
        <v>84</v>
      </c>
      <c r="R28" s="345">
        <v>55</v>
      </c>
      <c r="S28" s="345">
        <v>75</v>
      </c>
      <c r="T28" s="349">
        <v>86</v>
      </c>
      <c r="U28" s="353">
        <v>198</v>
      </c>
      <c r="V28" s="353">
        <v>173</v>
      </c>
      <c r="W28" s="353">
        <v>146</v>
      </c>
      <c r="X28" s="349">
        <v>207</v>
      </c>
      <c r="Y28" s="349">
        <v>185</v>
      </c>
      <c r="Z28" s="349">
        <v>162</v>
      </c>
      <c r="AA28" s="349">
        <v>149</v>
      </c>
      <c r="AB28" s="349">
        <v>143</v>
      </c>
      <c r="AC28" s="349">
        <v>132</v>
      </c>
      <c r="AD28" s="354">
        <v>108</v>
      </c>
      <c r="AE28" s="354">
        <v>77</v>
      </c>
      <c r="AF28" s="355">
        <v>89</v>
      </c>
    </row>
    <row r="29" spans="1:32" ht="12.75">
      <c r="A29" s="804" t="s">
        <v>15</v>
      </c>
      <c r="B29" s="343" t="s">
        <v>3</v>
      </c>
      <c r="C29" s="344">
        <v>44.25</v>
      </c>
      <c r="D29" s="344"/>
      <c r="E29" s="344"/>
      <c r="F29" s="344"/>
      <c r="G29" s="345"/>
      <c r="H29" s="345"/>
      <c r="I29" s="345"/>
      <c r="J29" s="345"/>
      <c r="K29" s="345"/>
      <c r="L29" s="346"/>
      <c r="M29" s="346"/>
      <c r="N29" s="346"/>
      <c r="O29" s="346">
        <v>6</v>
      </c>
      <c r="P29" s="346">
        <v>24.75</v>
      </c>
      <c r="Q29" s="356">
        <v>0</v>
      </c>
      <c r="R29" s="356">
        <v>0</v>
      </c>
      <c r="S29" s="356">
        <v>0</v>
      </c>
      <c r="T29" s="347">
        <v>37</v>
      </c>
      <c r="U29" s="347">
        <v>223.61</v>
      </c>
      <c r="V29" s="347">
        <v>410.07</v>
      </c>
      <c r="W29" s="347">
        <v>171.24</v>
      </c>
      <c r="X29" s="355">
        <v>677.22</v>
      </c>
      <c r="Y29" s="347">
        <v>1368.35</v>
      </c>
      <c r="Z29" s="347">
        <v>261.6</v>
      </c>
      <c r="AA29" s="347">
        <v>73.37</v>
      </c>
      <c r="AB29" s="347">
        <v>58</v>
      </c>
      <c r="AC29" s="347">
        <v>289.47</v>
      </c>
      <c r="AD29" s="347">
        <v>103.19</v>
      </c>
      <c r="AE29" s="347">
        <v>102.24</v>
      </c>
      <c r="AF29" s="355">
        <v>103.33</v>
      </c>
    </row>
    <row r="30" spans="1:32" ht="12.75">
      <c r="A30" s="804"/>
      <c r="B30" s="343" t="s">
        <v>5</v>
      </c>
      <c r="C30" s="344">
        <v>44.25</v>
      </c>
      <c r="D30" s="344"/>
      <c r="E30" s="344"/>
      <c r="F30" s="344"/>
      <c r="G30" s="345"/>
      <c r="H30" s="345"/>
      <c r="I30" s="345"/>
      <c r="J30" s="345"/>
      <c r="K30" s="345"/>
      <c r="L30" s="346"/>
      <c r="M30" s="346"/>
      <c r="N30" s="346"/>
      <c r="O30" s="346">
        <v>6</v>
      </c>
      <c r="P30" s="346">
        <v>24.75</v>
      </c>
      <c r="Q30" s="356">
        <v>0</v>
      </c>
      <c r="R30" s="356">
        <v>0</v>
      </c>
      <c r="S30" s="356">
        <v>0</v>
      </c>
      <c r="T30" s="347">
        <v>37</v>
      </c>
      <c r="U30" s="347">
        <v>223.61</v>
      </c>
      <c r="V30" s="347">
        <v>363.1</v>
      </c>
      <c r="W30" s="347">
        <v>150</v>
      </c>
      <c r="X30" s="355">
        <v>628.22</v>
      </c>
      <c r="Y30" s="347">
        <v>1315.85</v>
      </c>
      <c r="Z30" s="347">
        <v>216.8</v>
      </c>
      <c r="AA30" s="347">
        <v>45.56</v>
      </c>
      <c r="AB30" s="347">
        <v>47</v>
      </c>
      <c r="AC30" s="347">
        <v>274</v>
      </c>
      <c r="AD30" s="347">
        <v>74</v>
      </c>
      <c r="AE30" s="347">
        <v>102.24</v>
      </c>
      <c r="AF30" s="355">
        <v>103.33</v>
      </c>
    </row>
    <row r="31" spans="1:32" ht="12.75">
      <c r="A31" s="804"/>
      <c r="B31" s="343" t="s">
        <v>67</v>
      </c>
      <c r="C31" s="344">
        <v>3075.38</v>
      </c>
      <c r="D31" s="344"/>
      <c r="E31" s="344"/>
      <c r="F31" s="344"/>
      <c r="G31" s="345"/>
      <c r="H31" s="345"/>
      <c r="I31" s="345"/>
      <c r="J31" s="345"/>
      <c r="K31" s="345"/>
      <c r="L31" s="345"/>
      <c r="M31" s="345"/>
      <c r="N31" s="345"/>
      <c r="O31" s="345">
        <v>360</v>
      </c>
      <c r="P31" s="345">
        <v>1573</v>
      </c>
      <c r="Q31" s="356">
        <v>0</v>
      </c>
      <c r="R31" s="356">
        <v>0</v>
      </c>
      <c r="S31" s="356">
        <v>0</v>
      </c>
      <c r="T31" s="347">
        <v>2590</v>
      </c>
      <c r="U31" s="347">
        <v>21827</v>
      </c>
      <c r="V31" s="347">
        <v>31039.8</v>
      </c>
      <c r="W31" s="347">
        <v>15000</v>
      </c>
      <c r="X31" s="347">
        <v>55655.73</v>
      </c>
      <c r="Y31" s="347">
        <v>115458.61</v>
      </c>
      <c r="Z31" s="347">
        <v>12927.06</v>
      </c>
      <c r="AA31" s="347">
        <v>3320.67</v>
      </c>
      <c r="AB31" s="347">
        <v>3465</v>
      </c>
      <c r="AC31" s="347">
        <v>23387</v>
      </c>
      <c r="AD31" s="347">
        <v>4799</v>
      </c>
      <c r="AE31" s="347">
        <v>7730</v>
      </c>
      <c r="AF31" s="347">
        <v>10672.5</v>
      </c>
    </row>
    <row r="32" spans="1:32" ht="12.75">
      <c r="A32" s="804"/>
      <c r="B32" s="343" t="s">
        <v>128</v>
      </c>
      <c r="C32" s="344">
        <f>(C31/C30)</f>
        <v>69.50011299435029</v>
      </c>
      <c r="D32" s="344"/>
      <c r="E32" s="344"/>
      <c r="F32" s="344"/>
      <c r="G32" s="345"/>
      <c r="H32" s="345"/>
      <c r="I32" s="345"/>
      <c r="J32" s="345"/>
      <c r="K32" s="345"/>
      <c r="L32" s="345"/>
      <c r="M32" s="345"/>
      <c r="N32" s="345"/>
      <c r="O32" s="358">
        <f>(O31/O30)</f>
        <v>60</v>
      </c>
      <c r="P32" s="358">
        <f>(P31/P30)</f>
        <v>63.55555555555556</v>
      </c>
      <c r="Q32" s="351" t="e">
        <f aca="true" t="shared" si="17" ref="Q32:X32">(Q31/Q30)</f>
        <v>#DIV/0!</v>
      </c>
      <c r="R32" s="351" t="e">
        <f t="shared" si="17"/>
        <v>#DIV/0!</v>
      </c>
      <c r="S32" s="351" t="e">
        <f t="shared" si="17"/>
        <v>#DIV/0!</v>
      </c>
      <c r="T32" s="351">
        <f t="shared" si="17"/>
        <v>70</v>
      </c>
      <c r="U32" s="351">
        <f t="shared" si="17"/>
        <v>97.61191359957067</v>
      </c>
      <c r="V32" s="351">
        <f t="shared" si="17"/>
        <v>85.4855411732305</v>
      </c>
      <c r="W32" s="351">
        <f t="shared" si="17"/>
        <v>100</v>
      </c>
      <c r="X32" s="351">
        <f t="shared" si="17"/>
        <v>88.59273821272802</v>
      </c>
      <c r="Y32" s="351">
        <f aca="true" t="shared" si="18" ref="Y32:AD32">(Y31/Y30)</f>
        <v>87.74450735266178</v>
      </c>
      <c r="Z32" s="351">
        <f t="shared" si="18"/>
        <v>59.62666051660516</v>
      </c>
      <c r="AA32" s="351">
        <f t="shared" si="18"/>
        <v>72.88564530289727</v>
      </c>
      <c r="AB32" s="351">
        <f t="shared" si="18"/>
        <v>73.72340425531915</v>
      </c>
      <c r="AC32" s="351">
        <f t="shared" si="18"/>
        <v>85.35401459854015</v>
      </c>
      <c r="AD32" s="351">
        <f t="shared" si="18"/>
        <v>64.85135135135135</v>
      </c>
      <c r="AE32" s="351">
        <f>(AE31/AE30)</f>
        <v>75.60641627543036</v>
      </c>
      <c r="AF32" s="351">
        <f>(AF31/AF30)</f>
        <v>103.28558985773735</v>
      </c>
    </row>
    <row r="33" spans="1:32" ht="12.75">
      <c r="A33" s="804"/>
      <c r="B33" s="343" t="s">
        <v>9</v>
      </c>
      <c r="C33" s="352">
        <v>13</v>
      </c>
      <c r="D33" s="352"/>
      <c r="E33" s="352"/>
      <c r="F33" s="352"/>
      <c r="G33" s="345"/>
      <c r="H33" s="345"/>
      <c r="I33" s="345"/>
      <c r="J33" s="345"/>
      <c r="K33" s="345"/>
      <c r="L33" s="345"/>
      <c r="M33" s="345"/>
      <c r="N33" s="345"/>
      <c r="O33" s="345">
        <v>2</v>
      </c>
      <c r="P33" s="345">
        <v>14</v>
      </c>
      <c r="Q33" s="356">
        <v>0</v>
      </c>
      <c r="R33" s="356">
        <v>0</v>
      </c>
      <c r="S33" s="356">
        <v>0</v>
      </c>
      <c r="T33" s="349">
        <v>9</v>
      </c>
      <c r="U33" s="349">
        <v>41</v>
      </c>
      <c r="V33" s="349">
        <v>15</v>
      </c>
      <c r="W33" s="349">
        <v>4</v>
      </c>
      <c r="X33" s="349">
        <v>19</v>
      </c>
      <c r="Y33" s="349">
        <v>29</v>
      </c>
      <c r="Z33" s="349">
        <v>14</v>
      </c>
      <c r="AA33" s="349">
        <v>10</v>
      </c>
      <c r="AB33" s="349">
        <v>11</v>
      </c>
      <c r="AC33" s="349">
        <v>19</v>
      </c>
      <c r="AD33" s="354">
        <v>11</v>
      </c>
      <c r="AE33" s="354">
        <v>18</v>
      </c>
      <c r="AF33" s="355">
        <v>13</v>
      </c>
    </row>
    <row r="34" spans="1:32" ht="12.75">
      <c r="A34" s="804" t="s">
        <v>170</v>
      </c>
      <c r="B34" s="343" t="s">
        <v>3</v>
      </c>
      <c r="C34" s="344">
        <v>94</v>
      </c>
      <c r="D34" s="344">
        <v>31</v>
      </c>
      <c r="E34" s="344"/>
      <c r="F34" s="344">
        <v>22</v>
      </c>
      <c r="G34" s="345">
        <v>83</v>
      </c>
      <c r="H34" s="345">
        <v>146</v>
      </c>
      <c r="I34" s="345">
        <v>129</v>
      </c>
      <c r="J34" s="345">
        <v>15</v>
      </c>
      <c r="K34" s="345">
        <v>23</v>
      </c>
      <c r="L34" s="346">
        <v>40</v>
      </c>
      <c r="M34" s="346">
        <v>48</v>
      </c>
      <c r="N34" s="346">
        <v>49</v>
      </c>
      <c r="O34" s="346">
        <v>64.8</v>
      </c>
      <c r="P34" s="346">
        <v>72.5</v>
      </c>
      <c r="Q34" s="346">
        <v>37</v>
      </c>
      <c r="R34" s="346">
        <v>31</v>
      </c>
      <c r="S34" s="346">
        <v>8</v>
      </c>
      <c r="T34" s="356"/>
      <c r="U34" s="348">
        <v>18</v>
      </c>
      <c r="V34" s="348">
        <v>38</v>
      </c>
      <c r="W34" s="353">
        <v>0</v>
      </c>
      <c r="X34" s="355">
        <v>2</v>
      </c>
      <c r="Y34" s="357">
        <v>14.5</v>
      </c>
      <c r="Z34" s="357">
        <v>5.23</v>
      </c>
      <c r="AA34" s="357">
        <v>1</v>
      </c>
      <c r="AB34" s="581">
        <v>0</v>
      </c>
      <c r="AC34" s="581">
        <v>0</v>
      </c>
      <c r="AD34" s="347">
        <v>1.3</v>
      </c>
      <c r="AE34" s="349">
        <v>0</v>
      </c>
      <c r="AF34" s="349">
        <v>0</v>
      </c>
    </row>
    <row r="35" spans="1:32" ht="12.75">
      <c r="A35" s="804"/>
      <c r="B35" s="343" t="s">
        <v>5</v>
      </c>
      <c r="C35" s="344">
        <v>94</v>
      </c>
      <c r="D35" s="344">
        <v>31</v>
      </c>
      <c r="E35" s="344"/>
      <c r="F35" s="344">
        <v>22</v>
      </c>
      <c r="G35" s="345">
        <v>83</v>
      </c>
      <c r="H35" s="345">
        <v>146</v>
      </c>
      <c r="I35" s="345">
        <v>129</v>
      </c>
      <c r="J35" s="345">
        <v>15</v>
      </c>
      <c r="K35" s="345">
        <v>23</v>
      </c>
      <c r="L35" s="346">
        <v>40</v>
      </c>
      <c r="M35" s="346">
        <v>48</v>
      </c>
      <c r="N35" s="346">
        <v>40</v>
      </c>
      <c r="O35" s="346">
        <v>64.8</v>
      </c>
      <c r="P35" s="346">
        <v>72.5</v>
      </c>
      <c r="Q35" s="346">
        <v>37</v>
      </c>
      <c r="R35" s="346">
        <v>31</v>
      </c>
      <c r="S35" s="346">
        <v>8</v>
      </c>
      <c r="T35" s="356"/>
      <c r="U35" s="348">
        <v>18</v>
      </c>
      <c r="V35" s="348">
        <v>38</v>
      </c>
      <c r="W35" s="353">
        <v>0</v>
      </c>
      <c r="X35" s="355">
        <v>2</v>
      </c>
      <c r="Y35" s="355">
        <v>13.25</v>
      </c>
      <c r="Z35" s="355">
        <v>5.23</v>
      </c>
      <c r="AA35" s="357">
        <v>1</v>
      </c>
      <c r="AB35" s="581">
        <v>0</v>
      </c>
      <c r="AC35" s="581">
        <v>0</v>
      </c>
      <c r="AD35" s="347">
        <v>1.3</v>
      </c>
      <c r="AE35" s="349">
        <v>0</v>
      </c>
      <c r="AF35" s="349">
        <v>0</v>
      </c>
    </row>
    <row r="36" spans="1:32" ht="12.75">
      <c r="A36" s="804"/>
      <c r="B36" s="343" t="s">
        <v>67</v>
      </c>
      <c r="C36" s="344">
        <v>4982</v>
      </c>
      <c r="D36" s="344">
        <v>2174</v>
      </c>
      <c r="E36" s="344"/>
      <c r="F36" s="344">
        <v>1589</v>
      </c>
      <c r="G36" s="345">
        <v>5248</v>
      </c>
      <c r="H36" s="345">
        <v>9529</v>
      </c>
      <c r="I36" s="345">
        <v>7794</v>
      </c>
      <c r="J36" s="345">
        <v>995</v>
      </c>
      <c r="K36" s="345">
        <v>1760</v>
      </c>
      <c r="L36" s="345">
        <v>2800</v>
      </c>
      <c r="M36" s="345">
        <v>3187</v>
      </c>
      <c r="N36" s="345">
        <v>2400</v>
      </c>
      <c r="O36" s="345">
        <v>5184</v>
      </c>
      <c r="P36" s="345">
        <v>5075</v>
      </c>
      <c r="Q36" s="346">
        <v>2590</v>
      </c>
      <c r="R36" s="346">
        <v>2400</v>
      </c>
      <c r="S36" s="346">
        <v>520</v>
      </c>
      <c r="T36" s="356"/>
      <c r="U36" s="348">
        <v>1480</v>
      </c>
      <c r="V36" s="348">
        <v>4180</v>
      </c>
      <c r="W36" s="353">
        <v>0</v>
      </c>
      <c r="X36" s="355">
        <v>150</v>
      </c>
      <c r="Y36" s="355">
        <v>887.75</v>
      </c>
      <c r="Z36" s="355">
        <v>401.94</v>
      </c>
      <c r="AA36" s="355">
        <v>77.44</v>
      </c>
      <c r="AB36" s="581">
        <v>0</v>
      </c>
      <c r="AC36" s="581">
        <v>0</v>
      </c>
      <c r="AD36" s="347">
        <v>88.4</v>
      </c>
      <c r="AE36" s="349">
        <v>0</v>
      </c>
      <c r="AF36" s="349">
        <v>0</v>
      </c>
    </row>
    <row r="37" spans="1:32" ht="12.75">
      <c r="A37" s="804"/>
      <c r="B37" s="343" t="s">
        <v>63</v>
      </c>
      <c r="C37" s="344">
        <f>(C36/C35)</f>
        <v>53</v>
      </c>
      <c r="D37" s="344">
        <f>(D36/D35)</f>
        <v>70.12903225806451</v>
      </c>
      <c r="E37" s="344"/>
      <c r="F37" s="344">
        <f aca="true" t="shared" si="19" ref="F37:X37">(F36/F35)</f>
        <v>72.22727272727273</v>
      </c>
      <c r="G37" s="344">
        <f t="shared" si="19"/>
        <v>63.2289156626506</v>
      </c>
      <c r="H37" s="344">
        <f t="shared" si="19"/>
        <v>65.26712328767124</v>
      </c>
      <c r="I37" s="358">
        <f t="shared" si="19"/>
        <v>60.41860465116279</v>
      </c>
      <c r="J37" s="358">
        <f t="shared" si="19"/>
        <v>66.33333333333333</v>
      </c>
      <c r="K37" s="358">
        <f t="shared" si="19"/>
        <v>76.52173913043478</v>
      </c>
      <c r="L37" s="358">
        <f t="shared" si="19"/>
        <v>70</v>
      </c>
      <c r="M37" s="358">
        <f t="shared" si="19"/>
        <v>66.39583333333333</v>
      </c>
      <c r="N37" s="358">
        <f t="shared" si="19"/>
        <v>60</v>
      </c>
      <c r="O37" s="358">
        <f t="shared" si="19"/>
        <v>80</v>
      </c>
      <c r="P37" s="358">
        <f t="shared" si="19"/>
        <v>70</v>
      </c>
      <c r="Q37" s="351">
        <f t="shared" si="19"/>
        <v>70</v>
      </c>
      <c r="R37" s="351">
        <f t="shared" si="19"/>
        <v>77.41935483870968</v>
      </c>
      <c r="S37" s="351">
        <f t="shared" si="19"/>
        <v>65</v>
      </c>
      <c r="T37" s="351"/>
      <c r="U37" s="351">
        <f t="shared" si="19"/>
        <v>82.22222222222223</v>
      </c>
      <c r="V37" s="351">
        <f t="shared" si="19"/>
        <v>110</v>
      </c>
      <c r="W37" s="353">
        <v>0</v>
      </c>
      <c r="X37" s="351">
        <f t="shared" si="19"/>
        <v>75</v>
      </c>
      <c r="Y37" s="351">
        <f>(Y36/Y35)</f>
        <v>67</v>
      </c>
      <c r="Z37" s="351">
        <f>(Z36/Z35)</f>
        <v>76.8527724665392</v>
      </c>
      <c r="AA37" s="351">
        <f>(AA36/AA35)</f>
        <v>77.44</v>
      </c>
      <c r="AB37" s="581">
        <v>0</v>
      </c>
      <c r="AC37" s="581">
        <v>0</v>
      </c>
      <c r="AD37" s="351">
        <f>(AD36/AD35)</f>
        <v>68</v>
      </c>
      <c r="AE37" s="349">
        <v>0</v>
      </c>
      <c r="AF37" s="349">
        <v>0</v>
      </c>
    </row>
    <row r="38" spans="1:32" ht="15" customHeight="1">
      <c r="A38" s="804"/>
      <c r="B38" s="343" t="s">
        <v>9</v>
      </c>
      <c r="C38" s="352">
        <v>11</v>
      </c>
      <c r="D38" s="352">
        <v>2</v>
      </c>
      <c r="E38" s="352"/>
      <c r="F38" s="352">
        <v>6</v>
      </c>
      <c r="G38" s="345">
        <v>6</v>
      </c>
      <c r="H38" s="345">
        <v>7</v>
      </c>
      <c r="I38" s="345">
        <v>6</v>
      </c>
      <c r="J38" s="345">
        <v>2</v>
      </c>
      <c r="K38" s="345">
        <v>3</v>
      </c>
      <c r="L38" s="345">
        <v>1</v>
      </c>
      <c r="M38" s="345">
        <v>5</v>
      </c>
      <c r="N38" s="345">
        <v>4</v>
      </c>
      <c r="O38" s="345">
        <v>9</v>
      </c>
      <c r="P38" s="345">
        <v>9</v>
      </c>
      <c r="Q38" s="345">
        <v>8</v>
      </c>
      <c r="R38" s="345">
        <v>4</v>
      </c>
      <c r="S38" s="345">
        <v>2</v>
      </c>
      <c r="T38" s="360"/>
      <c r="U38" s="353">
        <v>3</v>
      </c>
      <c r="V38" s="353">
        <v>3</v>
      </c>
      <c r="W38" s="353">
        <v>0</v>
      </c>
      <c r="X38" s="349">
        <v>1</v>
      </c>
      <c r="Y38" s="349">
        <v>4</v>
      </c>
      <c r="Z38" s="349">
        <v>1</v>
      </c>
      <c r="AA38" s="349">
        <v>1</v>
      </c>
      <c r="AB38" s="581">
        <v>0</v>
      </c>
      <c r="AC38" s="581">
        <v>0</v>
      </c>
      <c r="AD38" s="354">
        <v>1</v>
      </c>
      <c r="AE38" s="349">
        <v>0</v>
      </c>
      <c r="AF38" s="349">
        <v>0</v>
      </c>
    </row>
    <row r="39" spans="1:32" ht="15.75" customHeight="1" hidden="1">
      <c r="A39" s="804" t="s">
        <v>308</v>
      </c>
      <c r="B39" s="343" t="s">
        <v>3</v>
      </c>
      <c r="C39" s="344"/>
      <c r="D39" s="344">
        <v>7</v>
      </c>
      <c r="E39" s="344">
        <v>18</v>
      </c>
      <c r="F39" s="344">
        <v>20</v>
      </c>
      <c r="G39" s="345">
        <v>6</v>
      </c>
      <c r="H39" s="345"/>
      <c r="I39" s="345"/>
      <c r="J39" s="345"/>
      <c r="K39" s="345"/>
      <c r="L39" s="346"/>
      <c r="M39" s="346"/>
      <c r="N39" s="346"/>
      <c r="O39" s="346"/>
      <c r="P39" s="346"/>
      <c r="Q39" s="346">
        <v>0</v>
      </c>
      <c r="R39" s="346">
        <v>0</v>
      </c>
      <c r="S39" s="346">
        <v>0</v>
      </c>
      <c r="T39" s="346"/>
      <c r="U39" s="346"/>
      <c r="V39" s="346"/>
      <c r="W39" s="353">
        <v>0</v>
      </c>
      <c r="X39" s="346"/>
      <c r="Y39" s="346"/>
      <c r="Z39" s="346"/>
      <c r="AA39" s="346"/>
      <c r="AB39" s="581">
        <v>0</v>
      </c>
      <c r="AC39" s="581">
        <v>0</v>
      </c>
      <c r="AD39" s="361"/>
      <c r="AE39" s="349">
        <v>0</v>
      </c>
      <c r="AF39" s="349">
        <v>0</v>
      </c>
    </row>
    <row r="40" spans="1:32" ht="13.5" customHeight="1" hidden="1">
      <c r="A40" s="804"/>
      <c r="B40" s="343" t="s">
        <v>5</v>
      </c>
      <c r="C40" s="355"/>
      <c r="D40" s="362">
        <v>5</v>
      </c>
      <c r="E40" s="362">
        <v>18</v>
      </c>
      <c r="F40" s="362">
        <v>20</v>
      </c>
      <c r="G40" s="345">
        <v>6</v>
      </c>
      <c r="H40" s="345"/>
      <c r="I40" s="345"/>
      <c r="J40" s="345"/>
      <c r="K40" s="345"/>
      <c r="L40" s="346"/>
      <c r="M40" s="346"/>
      <c r="N40" s="346"/>
      <c r="O40" s="346"/>
      <c r="P40" s="346"/>
      <c r="Q40" s="346">
        <v>0</v>
      </c>
      <c r="R40" s="346">
        <v>0</v>
      </c>
      <c r="S40" s="346">
        <v>0</v>
      </c>
      <c r="T40" s="346"/>
      <c r="U40" s="346"/>
      <c r="V40" s="346"/>
      <c r="W40" s="353">
        <v>0</v>
      </c>
      <c r="X40" s="346"/>
      <c r="Y40" s="346"/>
      <c r="Z40" s="346"/>
      <c r="AA40" s="346"/>
      <c r="AB40" s="581">
        <v>0</v>
      </c>
      <c r="AC40" s="581">
        <v>0</v>
      </c>
      <c r="AD40" s="361"/>
      <c r="AE40" s="349">
        <v>0</v>
      </c>
      <c r="AF40" s="349">
        <v>0</v>
      </c>
    </row>
    <row r="41" spans="1:32" ht="14.25" customHeight="1" hidden="1">
      <c r="A41" s="804"/>
      <c r="B41" s="343" t="s">
        <v>67</v>
      </c>
      <c r="C41" s="355"/>
      <c r="D41" s="362">
        <v>214</v>
      </c>
      <c r="E41" s="362">
        <v>1206</v>
      </c>
      <c r="F41" s="362">
        <v>1500</v>
      </c>
      <c r="G41" s="345">
        <v>426</v>
      </c>
      <c r="H41" s="345"/>
      <c r="I41" s="345"/>
      <c r="J41" s="345"/>
      <c r="K41" s="345"/>
      <c r="L41" s="345"/>
      <c r="M41" s="345"/>
      <c r="N41" s="345"/>
      <c r="O41" s="345"/>
      <c r="P41" s="345"/>
      <c r="Q41" s="346">
        <v>0</v>
      </c>
      <c r="R41" s="346">
        <v>0</v>
      </c>
      <c r="S41" s="346">
        <v>0</v>
      </c>
      <c r="T41" s="346"/>
      <c r="U41" s="346"/>
      <c r="V41" s="346"/>
      <c r="W41" s="353">
        <v>0</v>
      </c>
      <c r="X41" s="346"/>
      <c r="Y41" s="346"/>
      <c r="Z41" s="346"/>
      <c r="AA41" s="346"/>
      <c r="AB41" s="581">
        <v>0</v>
      </c>
      <c r="AC41" s="581">
        <v>0</v>
      </c>
      <c r="AD41" s="361"/>
      <c r="AE41" s="349">
        <v>0</v>
      </c>
      <c r="AF41" s="349">
        <v>0</v>
      </c>
    </row>
    <row r="42" spans="1:32" ht="15" customHeight="1" hidden="1">
      <c r="A42" s="804"/>
      <c r="B42" s="343" t="s">
        <v>63</v>
      </c>
      <c r="C42" s="344"/>
      <c r="D42" s="344">
        <f>(D41/D40)</f>
        <v>42.8</v>
      </c>
      <c r="E42" s="344">
        <f>(E41/E40)</f>
        <v>67</v>
      </c>
      <c r="F42" s="344">
        <f>(F41/F40)</f>
        <v>75</v>
      </c>
      <c r="G42" s="344">
        <f>(G41/G40)</f>
        <v>71</v>
      </c>
      <c r="H42" s="359"/>
      <c r="I42" s="359"/>
      <c r="J42" s="359"/>
      <c r="K42" s="359"/>
      <c r="L42" s="359"/>
      <c r="M42" s="359"/>
      <c r="N42" s="359"/>
      <c r="O42" s="359"/>
      <c r="P42" s="359"/>
      <c r="Q42" s="351" t="e">
        <f>(Q41/Q40)</f>
        <v>#DIV/0!</v>
      </c>
      <c r="R42" s="351" t="e">
        <f>(R41/R40)</f>
        <v>#DIV/0!</v>
      </c>
      <c r="S42" s="351" t="e">
        <f>(S41/S40)</f>
        <v>#DIV/0!</v>
      </c>
      <c r="T42" s="351"/>
      <c r="U42" s="351"/>
      <c r="V42" s="351"/>
      <c r="W42" s="353">
        <v>0</v>
      </c>
      <c r="X42" s="351"/>
      <c r="Y42" s="351"/>
      <c r="Z42" s="351"/>
      <c r="AA42" s="351"/>
      <c r="AB42" s="581">
        <v>0</v>
      </c>
      <c r="AC42" s="581">
        <v>0</v>
      </c>
      <c r="AD42" s="361"/>
      <c r="AE42" s="349">
        <v>0</v>
      </c>
      <c r="AF42" s="349">
        <v>0</v>
      </c>
    </row>
    <row r="43" spans="1:32" ht="16.5" customHeight="1" hidden="1">
      <c r="A43" s="804"/>
      <c r="B43" s="343" t="s">
        <v>9</v>
      </c>
      <c r="C43" s="355"/>
      <c r="D43" s="362">
        <v>2</v>
      </c>
      <c r="E43" s="362">
        <v>1</v>
      </c>
      <c r="F43" s="362">
        <v>1</v>
      </c>
      <c r="G43" s="345">
        <v>1</v>
      </c>
      <c r="H43" s="345"/>
      <c r="I43" s="345"/>
      <c r="J43" s="345"/>
      <c r="K43" s="345"/>
      <c r="L43" s="345"/>
      <c r="M43" s="345"/>
      <c r="N43" s="345"/>
      <c r="O43" s="345"/>
      <c r="P43" s="345"/>
      <c r="Q43" s="345">
        <v>0</v>
      </c>
      <c r="R43" s="345">
        <v>0</v>
      </c>
      <c r="S43" s="345">
        <v>0</v>
      </c>
      <c r="T43" s="345"/>
      <c r="U43" s="345"/>
      <c r="V43" s="345"/>
      <c r="W43" s="353">
        <v>0</v>
      </c>
      <c r="X43" s="345"/>
      <c r="Y43" s="345"/>
      <c r="Z43" s="345"/>
      <c r="AA43" s="345"/>
      <c r="AB43" s="581">
        <v>0</v>
      </c>
      <c r="AC43" s="581">
        <v>0</v>
      </c>
      <c r="AD43" s="363"/>
      <c r="AE43" s="349">
        <v>0</v>
      </c>
      <c r="AF43" s="349">
        <v>0</v>
      </c>
    </row>
    <row r="44" spans="1:32" ht="12.75">
      <c r="A44" s="804" t="s">
        <v>174</v>
      </c>
      <c r="B44" s="343" t="s">
        <v>3</v>
      </c>
      <c r="C44" s="344">
        <v>194.3</v>
      </c>
      <c r="D44" s="344">
        <v>7</v>
      </c>
      <c r="E44" s="344"/>
      <c r="F44" s="344"/>
      <c r="G44" s="345"/>
      <c r="H44" s="345"/>
      <c r="I44" s="345"/>
      <c r="J44" s="345"/>
      <c r="K44" s="345"/>
      <c r="L44" s="346"/>
      <c r="M44" s="346"/>
      <c r="N44" s="346"/>
      <c r="O44" s="346"/>
      <c r="P44" s="346"/>
      <c r="Q44" s="356">
        <v>0</v>
      </c>
      <c r="R44" s="356">
        <v>0</v>
      </c>
      <c r="S44" s="356">
        <v>0</v>
      </c>
      <c r="T44" s="347">
        <v>47</v>
      </c>
      <c r="U44" s="347">
        <v>116</v>
      </c>
      <c r="V44" s="347">
        <v>11.5</v>
      </c>
      <c r="W44" s="353">
        <v>0</v>
      </c>
      <c r="X44" s="355">
        <v>0</v>
      </c>
      <c r="Y44" s="355">
        <v>0</v>
      </c>
      <c r="Z44" s="355">
        <v>0</v>
      </c>
      <c r="AA44" s="355">
        <v>0</v>
      </c>
      <c r="AB44" s="581">
        <v>0</v>
      </c>
      <c r="AC44" s="581">
        <v>0</v>
      </c>
      <c r="AD44" s="581">
        <v>0</v>
      </c>
      <c r="AE44" s="349">
        <v>0</v>
      </c>
      <c r="AF44" s="349">
        <v>0</v>
      </c>
    </row>
    <row r="45" spans="1:32" ht="12.75">
      <c r="A45" s="804"/>
      <c r="B45" s="343" t="s">
        <v>5</v>
      </c>
      <c r="C45" s="344">
        <v>194.3</v>
      </c>
      <c r="D45" s="344">
        <v>7</v>
      </c>
      <c r="E45" s="344"/>
      <c r="F45" s="344"/>
      <c r="G45" s="345"/>
      <c r="H45" s="345"/>
      <c r="I45" s="345"/>
      <c r="J45" s="345"/>
      <c r="K45" s="345"/>
      <c r="L45" s="346"/>
      <c r="M45" s="346"/>
      <c r="N45" s="346"/>
      <c r="O45" s="346"/>
      <c r="P45" s="346"/>
      <c r="Q45" s="356">
        <v>0</v>
      </c>
      <c r="R45" s="356">
        <v>0</v>
      </c>
      <c r="S45" s="356">
        <v>0</v>
      </c>
      <c r="T45" s="347">
        <v>47</v>
      </c>
      <c r="U45" s="347">
        <v>116</v>
      </c>
      <c r="V45" s="347">
        <v>11.5</v>
      </c>
      <c r="W45" s="353">
        <v>0</v>
      </c>
      <c r="X45" s="355">
        <v>0</v>
      </c>
      <c r="Y45" s="355">
        <v>0</v>
      </c>
      <c r="Z45" s="355">
        <v>0</v>
      </c>
      <c r="AA45" s="355">
        <v>0</v>
      </c>
      <c r="AB45" s="581">
        <v>0</v>
      </c>
      <c r="AC45" s="581">
        <v>0</v>
      </c>
      <c r="AD45" s="581">
        <v>0</v>
      </c>
      <c r="AE45" s="581">
        <v>0</v>
      </c>
      <c r="AF45" s="581">
        <v>0</v>
      </c>
    </row>
    <row r="46" spans="1:32" ht="12.75">
      <c r="A46" s="804"/>
      <c r="B46" s="343" t="s">
        <v>67</v>
      </c>
      <c r="C46" s="344">
        <v>10013.8</v>
      </c>
      <c r="D46" s="344">
        <v>560</v>
      </c>
      <c r="E46" s="344"/>
      <c r="F46" s="344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56">
        <v>0</v>
      </c>
      <c r="R46" s="356">
        <v>0</v>
      </c>
      <c r="S46" s="356">
        <v>0</v>
      </c>
      <c r="T46" s="347">
        <v>3055</v>
      </c>
      <c r="U46" s="347">
        <v>9512</v>
      </c>
      <c r="V46" s="347">
        <v>661.25</v>
      </c>
      <c r="W46" s="353">
        <v>0</v>
      </c>
      <c r="X46" s="355">
        <v>0</v>
      </c>
      <c r="Y46" s="355">
        <v>0</v>
      </c>
      <c r="Z46" s="355">
        <v>0</v>
      </c>
      <c r="AA46" s="355">
        <v>0</v>
      </c>
      <c r="AB46" s="581">
        <v>0</v>
      </c>
      <c r="AC46" s="581">
        <v>0</v>
      </c>
      <c r="AD46" s="581">
        <v>0</v>
      </c>
      <c r="AE46" s="581">
        <v>0</v>
      </c>
      <c r="AF46" s="581">
        <v>0</v>
      </c>
    </row>
    <row r="47" spans="1:32" ht="12.75">
      <c r="A47" s="804"/>
      <c r="B47" s="343" t="s">
        <v>63</v>
      </c>
      <c r="C47" s="344">
        <f>(C46/C45)</f>
        <v>51.537828100874925</v>
      </c>
      <c r="D47" s="344">
        <f>(D46/D45)</f>
        <v>80</v>
      </c>
      <c r="E47" s="344"/>
      <c r="F47" s="344"/>
      <c r="G47" s="359"/>
      <c r="H47" s="359"/>
      <c r="I47" s="358"/>
      <c r="J47" s="359"/>
      <c r="K47" s="358"/>
      <c r="L47" s="359"/>
      <c r="M47" s="359"/>
      <c r="N47" s="359"/>
      <c r="O47" s="359"/>
      <c r="P47" s="359"/>
      <c r="Q47" s="351" t="e">
        <f aca="true" t="shared" si="20" ref="Q47:V47">(Q46/Q45)</f>
        <v>#DIV/0!</v>
      </c>
      <c r="R47" s="351" t="e">
        <f t="shared" si="20"/>
        <v>#DIV/0!</v>
      </c>
      <c r="S47" s="351" t="e">
        <f t="shared" si="20"/>
        <v>#DIV/0!</v>
      </c>
      <c r="T47" s="351">
        <f t="shared" si="20"/>
        <v>65</v>
      </c>
      <c r="U47" s="351">
        <f t="shared" si="20"/>
        <v>82</v>
      </c>
      <c r="V47" s="351">
        <f t="shared" si="20"/>
        <v>57.5</v>
      </c>
      <c r="W47" s="353">
        <v>0</v>
      </c>
      <c r="X47" s="355">
        <v>0</v>
      </c>
      <c r="Y47" s="355">
        <v>0</v>
      </c>
      <c r="Z47" s="355">
        <v>0</v>
      </c>
      <c r="AA47" s="355">
        <v>0</v>
      </c>
      <c r="AB47" s="581">
        <v>0</v>
      </c>
      <c r="AC47" s="581">
        <v>0</v>
      </c>
      <c r="AD47" s="581">
        <v>0</v>
      </c>
      <c r="AE47" s="581">
        <v>0</v>
      </c>
      <c r="AF47" s="581">
        <v>0</v>
      </c>
    </row>
    <row r="48" spans="1:32" ht="12.75">
      <c r="A48" s="804"/>
      <c r="B48" s="343" t="s">
        <v>9</v>
      </c>
      <c r="C48" s="352">
        <v>50</v>
      </c>
      <c r="D48" s="352">
        <v>3</v>
      </c>
      <c r="E48" s="352"/>
      <c r="F48" s="352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56">
        <v>0</v>
      </c>
      <c r="R48" s="356">
        <v>0</v>
      </c>
      <c r="S48" s="356">
        <v>0</v>
      </c>
      <c r="T48" s="349">
        <v>3</v>
      </c>
      <c r="U48" s="349">
        <v>17</v>
      </c>
      <c r="V48" s="349">
        <v>6</v>
      </c>
      <c r="W48" s="353">
        <v>0</v>
      </c>
      <c r="X48" s="355">
        <v>0</v>
      </c>
      <c r="Y48" s="355">
        <v>0</v>
      </c>
      <c r="Z48" s="355">
        <v>0</v>
      </c>
      <c r="AA48" s="355">
        <v>0</v>
      </c>
      <c r="AB48" s="581">
        <v>0</v>
      </c>
      <c r="AC48" s="581">
        <v>0</v>
      </c>
      <c r="AD48" s="581">
        <v>0</v>
      </c>
      <c r="AE48" s="581">
        <v>0</v>
      </c>
      <c r="AF48" s="581">
        <v>0</v>
      </c>
    </row>
    <row r="49" spans="1:32" ht="12.75">
      <c r="A49" s="804" t="s">
        <v>23</v>
      </c>
      <c r="B49" s="343" t="s">
        <v>3</v>
      </c>
      <c r="C49" s="344">
        <v>8788.25</v>
      </c>
      <c r="D49" s="344">
        <v>9547</v>
      </c>
      <c r="E49" s="344">
        <v>10408</v>
      </c>
      <c r="F49" s="344">
        <v>11167</v>
      </c>
      <c r="G49" s="345">
        <v>11378</v>
      </c>
      <c r="H49" s="345">
        <v>10365</v>
      </c>
      <c r="I49" s="345">
        <v>11023</v>
      </c>
      <c r="J49" s="345">
        <v>2406</v>
      </c>
      <c r="K49" s="345">
        <v>8211</v>
      </c>
      <c r="L49" s="346">
        <v>8914</v>
      </c>
      <c r="M49" s="346">
        <v>9964</v>
      </c>
      <c r="N49" s="346">
        <v>8987.8</v>
      </c>
      <c r="O49" s="346">
        <v>10136.35</v>
      </c>
      <c r="P49" s="346">
        <v>10593</v>
      </c>
      <c r="Q49" s="346">
        <v>11212.95</v>
      </c>
      <c r="R49" s="346">
        <v>9534.25</v>
      </c>
      <c r="S49" s="346">
        <v>9083</v>
      </c>
      <c r="T49" s="347">
        <v>9524</v>
      </c>
      <c r="U49" s="348">
        <v>10904.13</v>
      </c>
      <c r="V49" s="348">
        <v>10035.06</v>
      </c>
      <c r="W49" s="348">
        <v>9186.9</v>
      </c>
      <c r="X49" s="349">
        <v>13591</v>
      </c>
      <c r="Y49" s="347">
        <v>17452.64</v>
      </c>
      <c r="Z49" s="347">
        <v>14267.25</v>
      </c>
      <c r="AA49" s="347">
        <v>13431.3</v>
      </c>
      <c r="AB49" s="347">
        <v>13320</v>
      </c>
      <c r="AC49" s="347">
        <v>15258.48</v>
      </c>
      <c r="AD49" s="347">
        <v>15510</v>
      </c>
      <c r="AE49" s="347">
        <v>14831</v>
      </c>
      <c r="AF49" s="347">
        <v>14261.5</v>
      </c>
    </row>
    <row r="50" spans="1:32" ht="12.75">
      <c r="A50" s="804"/>
      <c r="B50" s="343" t="s">
        <v>5</v>
      </c>
      <c r="C50" s="344">
        <v>8713.25</v>
      </c>
      <c r="D50" s="344">
        <v>9537</v>
      </c>
      <c r="E50" s="344">
        <v>10408</v>
      </c>
      <c r="F50" s="344">
        <v>11037</v>
      </c>
      <c r="G50" s="345">
        <v>11318</v>
      </c>
      <c r="H50" s="345">
        <v>10146</v>
      </c>
      <c r="I50" s="345">
        <v>11023</v>
      </c>
      <c r="J50" s="345">
        <v>2386</v>
      </c>
      <c r="K50" s="345">
        <v>8211</v>
      </c>
      <c r="L50" s="346">
        <v>8659</v>
      </c>
      <c r="M50" s="346">
        <v>9964</v>
      </c>
      <c r="N50" s="346">
        <v>8966.3</v>
      </c>
      <c r="O50" s="346">
        <v>10124</v>
      </c>
      <c r="P50" s="346">
        <v>10593</v>
      </c>
      <c r="Q50" s="346">
        <v>11188.45</v>
      </c>
      <c r="R50" s="346">
        <v>9534.25</v>
      </c>
      <c r="S50" s="346">
        <v>9083</v>
      </c>
      <c r="T50" s="347">
        <v>9524</v>
      </c>
      <c r="U50" s="348">
        <v>10904.13</v>
      </c>
      <c r="V50" s="348">
        <v>10035.06</v>
      </c>
      <c r="W50" s="348">
        <v>8435</v>
      </c>
      <c r="X50" s="349">
        <v>13591</v>
      </c>
      <c r="Y50" s="347">
        <v>17329.34</v>
      </c>
      <c r="Z50" s="347">
        <v>14267.25</v>
      </c>
      <c r="AA50" s="347">
        <v>12993.87</v>
      </c>
      <c r="AB50" s="347">
        <v>11404</v>
      </c>
      <c r="AC50" s="347">
        <v>15192</v>
      </c>
      <c r="AD50" s="347">
        <v>15434</v>
      </c>
      <c r="AE50" s="347">
        <v>14706</v>
      </c>
      <c r="AF50" s="347">
        <v>14210.36</v>
      </c>
    </row>
    <row r="51" spans="1:32" ht="12.75">
      <c r="A51" s="804"/>
      <c r="B51" s="343" t="s">
        <v>67</v>
      </c>
      <c r="C51" s="344">
        <v>653493.75</v>
      </c>
      <c r="D51" s="344">
        <v>410703</v>
      </c>
      <c r="E51" s="344">
        <v>761026</v>
      </c>
      <c r="F51" s="344">
        <v>809078</v>
      </c>
      <c r="G51" s="345">
        <v>912230</v>
      </c>
      <c r="H51" s="345">
        <v>791388</v>
      </c>
      <c r="I51" s="345">
        <v>859794</v>
      </c>
      <c r="J51" s="345">
        <v>185406</v>
      </c>
      <c r="K51" s="345">
        <v>665091</v>
      </c>
      <c r="L51" s="345">
        <v>649425</v>
      </c>
      <c r="M51" s="345">
        <v>648450</v>
      </c>
      <c r="N51" s="345">
        <v>739332</v>
      </c>
      <c r="O51" s="345">
        <v>712730</v>
      </c>
      <c r="P51" s="345">
        <v>954440</v>
      </c>
      <c r="Q51" s="346">
        <v>902249</v>
      </c>
      <c r="R51" s="346">
        <v>810411</v>
      </c>
      <c r="S51" s="346">
        <v>841582</v>
      </c>
      <c r="T51" s="347">
        <v>892432</v>
      </c>
      <c r="U51" s="348">
        <v>1024976</v>
      </c>
      <c r="V51" s="348">
        <v>939252.5</v>
      </c>
      <c r="W51" s="348">
        <v>670921</v>
      </c>
      <c r="X51" s="347">
        <v>1290796</v>
      </c>
      <c r="Y51" s="347">
        <v>1513700.21</v>
      </c>
      <c r="Z51" s="347">
        <v>1639869.21</v>
      </c>
      <c r="AA51" s="347">
        <v>1378443.22</v>
      </c>
      <c r="AB51" s="347">
        <v>708402</v>
      </c>
      <c r="AC51" s="347">
        <v>1602094</v>
      </c>
      <c r="AD51" s="347">
        <v>1616204</v>
      </c>
      <c r="AE51" s="347">
        <v>1546412</v>
      </c>
      <c r="AF51" s="347">
        <v>1608074.88</v>
      </c>
    </row>
    <row r="52" spans="1:32" ht="12.75">
      <c r="A52" s="804"/>
      <c r="B52" s="343" t="s">
        <v>128</v>
      </c>
      <c r="C52" s="344">
        <f aca="true" t="shared" si="21" ref="C52:X52">(C51/C50)</f>
        <v>75</v>
      </c>
      <c r="D52" s="344">
        <f t="shared" si="21"/>
        <v>43.06417112299465</v>
      </c>
      <c r="E52" s="344">
        <f t="shared" si="21"/>
        <v>73.11933128362797</v>
      </c>
      <c r="F52" s="344">
        <f t="shared" si="21"/>
        <v>73.30597082540545</v>
      </c>
      <c r="G52" s="344">
        <f t="shared" si="21"/>
        <v>80.5999293161336</v>
      </c>
      <c r="H52" s="344">
        <f t="shared" si="21"/>
        <v>78</v>
      </c>
      <c r="I52" s="358">
        <f t="shared" si="21"/>
        <v>78</v>
      </c>
      <c r="J52" s="358">
        <f t="shared" si="21"/>
        <v>77.70578373847444</v>
      </c>
      <c r="K52" s="358">
        <f t="shared" si="21"/>
        <v>81</v>
      </c>
      <c r="L52" s="358">
        <f t="shared" si="21"/>
        <v>75</v>
      </c>
      <c r="M52" s="358">
        <f t="shared" si="21"/>
        <v>65.07928542753915</v>
      </c>
      <c r="N52" s="358">
        <f t="shared" si="21"/>
        <v>82.45675473718256</v>
      </c>
      <c r="O52" s="358">
        <f t="shared" si="21"/>
        <v>70.40003951007508</v>
      </c>
      <c r="P52" s="358">
        <f t="shared" si="21"/>
        <v>90.1010101010101</v>
      </c>
      <c r="Q52" s="351">
        <f t="shared" si="21"/>
        <v>80.64110757075376</v>
      </c>
      <c r="R52" s="351">
        <f t="shared" si="21"/>
        <v>84.99997377874504</v>
      </c>
      <c r="S52" s="351">
        <f t="shared" si="21"/>
        <v>92.6546295276891</v>
      </c>
      <c r="T52" s="351">
        <f t="shared" si="21"/>
        <v>93.70348593028139</v>
      </c>
      <c r="U52" s="351">
        <f t="shared" si="21"/>
        <v>93.9988793237058</v>
      </c>
      <c r="V52" s="351">
        <f t="shared" si="21"/>
        <v>93.59709857240516</v>
      </c>
      <c r="W52" s="351">
        <f t="shared" si="21"/>
        <v>79.54013040901008</v>
      </c>
      <c r="X52" s="351">
        <f t="shared" si="21"/>
        <v>94.97432124199838</v>
      </c>
      <c r="Y52" s="351">
        <f aca="true" t="shared" si="22" ref="Y52:AD52">(Y51/Y50)</f>
        <v>87.34898213088323</v>
      </c>
      <c r="Z52" s="351">
        <f t="shared" si="22"/>
        <v>114.93940387951427</v>
      </c>
      <c r="AA52" s="351">
        <f t="shared" si="22"/>
        <v>106.08411658728308</v>
      </c>
      <c r="AB52" s="351">
        <f t="shared" si="22"/>
        <v>62.118730270080675</v>
      </c>
      <c r="AC52" s="351">
        <f t="shared" si="22"/>
        <v>105.45642443391259</v>
      </c>
      <c r="AD52" s="351">
        <f t="shared" si="22"/>
        <v>104.7171180510561</v>
      </c>
      <c r="AE52" s="351">
        <f>(AE51/AE50)</f>
        <v>105.15517475860193</v>
      </c>
      <c r="AF52" s="351">
        <f>(AF51/AF50)</f>
        <v>113.16214930515481</v>
      </c>
    </row>
    <row r="53" spans="1:32" ht="12.75">
      <c r="A53" s="804"/>
      <c r="B53" s="343" t="s">
        <v>9</v>
      </c>
      <c r="C53" s="352">
        <v>536</v>
      </c>
      <c r="D53" s="352">
        <v>554</v>
      </c>
      <c r="E53" s="352">
        <v>638</v>
      </c>
      <c r="F53" s="352">
        <v>662</v>
      </c>
      <c r="G53" s="345">
        <v>677</v>
      </c>
      <c r="H53" s="345">
        <v>487</v>
      </c>
      <c r="I53" s="345">
        <v>509</v>
      </c>
      <c r="J53" s="345">
        <v>181</v>
      </c>
      <c r="K53" s="345">
        <v>468</v>
      </c>
      <c r="L53" s="345">
        <v>541</v>
      </c>
      <c r="M53" s="345">
        <v>312</v>
      </c>
      <c r="N53" s="345">
        <v>457</v>
      </c>
      <c r="O53" s="345">
        <v>507</v>
      </c>
      <c r="P53" s="345">
        <v>350</v>
      </c>
      <c r="Q53" s="345">
        <v>482</v>
      </c>
      <c r="R53" s="345">
        <v>354</v>
      </c>
      <c r="S53" s="345">
        <v>300</v>
      </c>
      <c r="T53" s="349">
        <v>358</v>
      </c>
      <c r="U53" s="353">
        <v>603</v>
      </c>
      <c r="V53" s="353">
        <v>406</v>
      </c>
      <c r="W53" s="353">
        <v>339</v>
      </c>
      <c r="X53" s="349">
        <v>665</v>
      </c>
      <c r="Y53" s="349">
        <v>738</v>
      </c>
      <c r="Z53" s="349">
        <v>646</v>
      </c>
      <c r="AA53" s="349">
        <v>510</v>
      </c>
      <c r="AB53" s="349">
        <v>438</v>
      </c>
      <c r="AC53" s="349">
        <v>575</v>
      </c>
      <c r="AD53" s="354">
        <v>500</v>
      </c>
      <c r="AE53" s="354">
        <v>554</v>
      </c>
      <c r="AF53" s="355">
        <v>530</v>
      </c>
    </row>
    <row r="54" spans="1:32" s="249" customFormat="1" ht="12.75" hidden="1">
      <c r="A54" s="272"/>
      <c r="B54" s="241" t="s">
        <v>3</v>
      </c>
      <c r="C54" s="242">
        <v>8788.25</v>
      </c>
      <c r="D54" s="242">
        <v>9547</v>
      </c>
      <c r="E54" s="242">
        <v>10408</v>
      </c>
      <c r="F54" s="242">
        <v>11167</v>
      </c>
      <c r="G54" s="243">
        <v>11378</v>
      </c>
      <c r="H54" s="243">
        <v>10365</v>
      </c>
      <c r="I54" s="243">
        <v>11023</v>
      </c>
      <c r="J54" s="243">
        <v>2406</v>
      </c>
      <c r="K54" s="243">
        <v>8211</v>
      </c>
      <c r="L54" s="244">
        <v>8914</v>
      </c>
      <c r="M54" s="245">
        <v>9964</v>
      </c>
      <c r="N54" s="245">
        <v>8987.8</v>
      </c>
      <c r="O54" s="245">
        <v>10136.35</v>
      </c>
      <c r="P54" s="245">
        <v>10593</v>
      </c>
      <c r="Q54" s="245">
        <v>11212.95</v>
      </c>
      <c r="R54" s="245">
        <v>9534.25</v>
      </c>
      <c r="S54" s="245">
        <v>9083</v>
      </c>
      <c r="T54" s="250"/>
      <c r="U54" s="246"/>
      <c r="V54" s="247"/>
      <c r="W54" s="247"/>
      <c r="X54" s="251"/>
      <c r="Y54" s="250"/>
      <c r="Z54" s="250"/>
      <c r="AA54" s="250"/>
      <c r="AB54" s="250"/>
      <c r="AC54" s="250"/>
      <c r="AD54" s="76"/>
      <c r="AF54" s="268"/>
    </row>
    <row r="55" spans="1:32" s="249" customFormat="1" ht="12.75" hidden="1">
      <c r="A55" s="284" t="s">
        <v>24</v>
      </c>
      <c r="B55" s="241" t="s">
        <v>5</v>
      </c>
      <c r="C55" s="242">
        <v>8713.25</v>
      </c>
      <c r="D55" s="242">
        <v>9537</v>
      </c>
      <c r="E55" s="242">
        <v>10408</v>
      </c>
      <c r="F55" s="242">
        <v>11037</v>
      </c>
      <c r="G55" s="243">
        <v>11318</v>
      </c>
      <c r="H55" s="243">
        <v>10146</v>
      </c>
      <c r="I55" s="243">
        <v>11023</v>
      </c>
      <c r="J55" s="243">
        <v>2386</v>
      </c>
      <c r="K55" s="243">
        <v>8211</v>
      </c>
      <c r="L55" s="244">
        <v>8659</v>
      </c>
      <c r="M55" s="245">
        <v>9964</v>
      </c>
      <c r="N55" s="245">
        <v>8966.3</v>
      </c>
      <c r="O55" s="245">
        <v>10124</v>
      </c>
      <c r="P55" s="245">
        <v>10593</v>
      </c>
      <c r="Q55" s="245">
        <v>11188.45</v>
      </c>
      <c r="R55" s="245">
        <v>9534.25</v>
      </c>
      <c r="S55" s="245">
        <v>9083</v>
      </c>
      <c r="T55" s="250"/>
      <c r="U55" s="246"/>
      <c r="V55" s="247"/>
      <c r="W55" s="247"/>
      <c r="X55" s="251"/>
      <c r="Y55" s="250"/>
      <c r="Z55" s="250"/>
      <c r="AA55" s="250"/>
      <c r="AB55" s="250"/>
      <c r="AC55" s="250"/>
      <c r="AD55" s="76"/>
      <c r="AF55" s="268"/>
    </row>
    <row r="56" spans="1:32" s="249" customFormat="1" ht="12.75" hidden="1">
      <c r="A56" s="284" t="s">
        <v>123</v>
      </c>
      <c r="B56" s="241" t="s">
        <v>67</v>
      </c>
      <c r="C56" s="242">
        <v>653493.75</v>
      </c>
      <c r="D56" s="242">
        <v>410703</v>
      </c>
      <c r="E56" s="242">
        <v>761026</v>
      </c>
      <c r="F56" s="242">
        <v>809078</v>
      </c>
      <c r="G56" s="243">
        <v>912230</v>
      </c>
      <c r="H56" s="243">
        <v>791388</v>
      </c>
      <c r="I56" s="243">
        <v>859794</v>
      </c>
      <c r="J56" s="243">
        <v>185406</v>
      </c>
      <c r="K56" s="243">
        <v>665091</v>
      </c>
      <c r="L56" s="252">
        <v>649425</v>
      </c>
      <c r="M56" s="253">
        <v>648450</v>
      </c>
      <c r="N56" s="253">
        <v>739332</v>
      </c>
      <c r="O56" s="253">
        <v>712730</v>
      </c>
      <c r="P56" s="253">
        <v>954440</v>
      </c>
      <c r="Q56" s="245">
        <v>902249</v>
      </c>
      <c r="R56" s="245">
        <v>810411</v>
      </c>
      <c r="S56" s="245">
        <v>841582</v>
      </c>
      <c r="T56" s="250"/>
      <c r="U56" s="246"/>
      <c r="V56" s="247"/>
      <c r="W56" s="247"/>
      <c r="X56" s="250"/>
      <c r="Y56" s="250"/>
      <c r="Z56" s="250"/>
      <c r="AA56" s="250"/>
      <c r="AB56" s="250"/>
      <c r="AC56" s="250"/>
      <c r="AD56" s="76"/>
      <c r="AF56" s="268"/>
    </row>
    <row r="57" spans="1:32" s="249" customFormat="1" ht="12.75" hidden="1">
      <c r="A57" s="272"/>
      <c r="B57" s="241" t="s">
        <v>128</v>
      </c>
      <c r="C57" s="242">
        <f aca="true" t="shared" si="23" ref="C57:S57">(C56/C55)</f>
        <v>75</v>
      </c>
      <c r="D57" s="242">
        <f t="shared" si="23"/>
        <v>43.06417112299465</v>
      </c>
      <c r="E57" s="242">
        <f t="shared" si="23"/>
        <v>73.11933128362797</v>
      </c>
      <c r="F57" s="242">
        <f t="shared" si="23"/>
        <v>73.30597082540545</v>
      </c>
      <c r="G57" s="242">
        <f t="shared" si="23"/>
        <v>80.5999293161336</v>
      </c>
      <c r="H57" s="242">
        <f t="shared" si="23"/>
        <v>78</v>
      </c>
      <c r="I57" s="254">
        <f t="shared" si="23"/>
        <v>78</v>
      </c>
      <c r="J57" s="254">
        <f t="shared" si="23"/>
        <v>77.70578373847444</v>
      </c>
      <c r="K57" s="254">
        <f t="shared" si="23"/>
        <v>81</v>
      </c>
      <c r="L57" s="255">
        <f t="shared" si="23"/>
        <v>75</v>
      </c>
      <c r="M57" s="256">
        <f t="shared" si="23"/>
        <v>65.07928542753915</v>
      </c>
      <c r="N57" s="256">
        <f t="shared" si="23"/>
        <v>82.45675473718256</v>
      </c>
      <c r="O57" s="256">
        <f t="shared" si="23"/>
        <v>70.40003951007508</v>
      </c>
      <c r="P57" s="256">
        <f t="shared" si="23"/>
        <v>90.1010101010101</v>
      </c>
      <c r="Q57" s="257">
        <f t="shared" si="23"/>
        <v>80.64110757075376</v>
      </c>
      <c r="R57" s="257">
        <f t="shared" si="23"/>
        <v>84.99997377874504</v>
      </c>
      <c r="S57" s="257">
        <f t="shared" si="23"/>
        <v>92.6546295276891</v>
      </c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76"/>
      <c r="AF57" s="268"/>
    </row>
    <row r="58" spans="1:32" s="249" customFormat="1" ht="13.5" hidden="1" thickBot="1">
      <c r="A58" s="277"/>
      <c r="B58" s="258" t="s">
        <v>9</v>
      </c>
      <c r="C58" s="259">
        <v>536</v>
      </c>
      <c r="D58" s="259">
        <v>554</v>
      </c>
      <c r="E58" s="259">
        <v>638</v>
      </c>
      <c r="F58" s="259">
        <v>662</v>
      </c>
      <c r="G58" s="260">
        <v>677</v>
      </c>
      <c r="H58" s="260">
        <v>487</v>
      </c>
      <c r="I58" s="260">
        <v>509</v>
      </c>
      <c r="J58" s="260">
        <v>181</v>
      </c>
      <c r="K58" s="260">
        <v>468</v>
      </c>
      <c r="L58" s="261">
        <v>541</v>
      </c>
      <c r="M58" s="262">
        <v>312</v>
      </c>
      <c r="N58" s="262">
        <v>457</v>
      </c>
      <c r="O58" s="262">
        <v>507</v>
      </c>
      <c r="P58" s="262">
        <v>350</v>
      </c>
      <c r="Q58" s="262">
        <v>482</v>
      </c>
      <c r="R58" s="262">
        <v>354</v>
      </c>
      <c r="S58" s="262">
        <v>300</v>
      </c>
      <c r="T58" s="263"/>
      <c r="U58" s="264"/>
      <c r="V58" s="264"/>
      <c r="W58" s="264"/>
      <c r="X58" s="263"/>
      <c r="Y58" s="263"/>
      <c r="Z58" s="263"/>
      <c r="AA58" s="263"/>
      <c r="AB58" s="263"/>
      <c r="AC58" s="263"/>
      <c r="AD58" s="220"/>
      <c r="AF58" s="268"/>
    </row>
    <row r="59" spans="1:32" ht="12.75" hidden="1">
      <c r="A59" s="216"/>
      <c r="B59" s="86" t="s">
        <v>3</v>
      </c>
      <c r="C59" s="77"/>
      <c r="D59" s="77"/>
      <c r="E59" s="77"/>
      <c r="F59" s="77"/>
      <c r="G59" s="87"/>
      <c r="H59" s="87"/>
      <c r="I59" s="87"/>
      <c r="J59" s="87"/>
      <c r="K59" s="87"/>
      <c r="L59" s="88"/>
      <c r="M59" s="89"/>
      <c r="N59" s="89"/>
      <c r="O59" s="89"/>
      <c r="P59" s="89"/>
      <c r="Q59" s="136">
        <v>0</v>
      </c>
      <c r="R59" s="136">
        <v>0</v>
      </c>
      <c r="S59" s="136">
        <v>0</v>
      </c>
      <c r="T59" s="136"/>
      <c r="U59" s="162">
        <v>120</v>
      </c>
      <c r="V59" s="97"/>
      <c r="W59" s="97"/>
      <c r="X59" s="165"/>
      <c r="Y59" s="165"/>
      <c r="Z59" s="165"/>
      <c r="AA59" s="165"/>
      <c r="AB59" s="165"/>
      <c r="AC59" s="165"/>
      <c r="AD59" s="81"/>
      <c r="AF59" s="161"/>
    </row>
    <row r="60" spans="1:32" ht="12.75" hidden="1">
      <c r="A60" s="237" t="s">
        <v>39</v>
      </c>
      <c r="B60" s="86" t="s">
        <v>5</v>
      </c>
      <c r="C60" s="77"/>
      <c r="D60" s="77"/>
      <c r="E60" s="77"/>
      <c r="F60" s="77"/>
      <c r="G60" s="87"/>
      <c r="H60" s="87"/>
      <c r="I60" s="87"/>
      <c r="J60" s="87"/>
      <c r="K60" s="87"/>
      <c r="L60" s="88"/>
      <c r="M60" s="89"/>
      <c r="N60" s="89"/>
      <c r="O60" s="89"/>
      <c r="P60" s="89"/>
      <c r="Q60" s="137">
        <v>0</v>
      </c>
      <c r="R60" s="137">
        <v>0</v>
      </c>
      <c r="S60" s="137">
        <v>0</v>
      </c>
      <c r="T60" s="137"/>
      <c r="U60" s="162">
        <v>120</v>
      </c>
      <c r="V60" s="97"/>
      <c r="W60" s="97"/>
      <c r="X60" s="161"/>
      <c r="Y60" s="161"/>
      <c r="Z60" s="161"/>
      <c r="AA60" s="161"/>
      <c r="AB60" s="161"/>
      <c r="AC60" s="161"/>
      <c r="AD60" s="76"/>
      <c r="AF60" s="161"/>
    </row>
    <row r="61" spans="1:32" ht="12.75" hidden="1">
      <c r="A61" s="237" t="s">
        <v>40</v>
      </c>
      <c r="B61" s="86" t="s">
        <v>67</v>
      </c>
      <c r="C61" s="77"/>
      <c r="D61" s="77"/>
      <c r="E61" s="77"/>
      <c r="F61" s="77"/>
      <c r="G61" s="87"/>
      <c r="H61" s="87"/>
      <c r="I61" s="87"/>
      <c r="J61" s="87"/>
      <c r="K61" s="87"/>
      <c r="L61" s="88"/>
      <c r="M61" s="89"/>
      <c r="N61" s="89"/>
      <c r="O61" s="89"/>
      <c r="P61" s="89"/>
      <c r="Q61" s="137">
        <v>0</v>
      </c>
      <c r="R61" s="137">
        <v>0</v>
      </c>
      <c r="S61" s="137">
        <v>0</v>
      </c>
      <c r="T61" s="137"/>
      <c r="U61" s="162">
        <v>10680</v>
      </c>
      <c r="V61" s="97"/>
      <c r="W61" s="97"/>
      <c r="X61" s="161"/>
      <c r="Y61" s="161"/>
      <c r="Z61" s="161"/>
      <c r="AA61" s="161"/>
      <c r="AB61" s="161"/>
      <c r="AC61" s="161"/>
      <c r="AD61" s="76"/>
      <c r="AF61" s="161"/>
    </row>
    <row r="62" spans="1:32" ht="12.75" hidden="1">
      <c r="A62" s="216"/>
      <c r="B62" s="86" t="s">
        <v>63</v>
      </c>
      <c r="C62" s="77"/>
      <c r="D62" s="77"/>
      <c r="E62" s="77"/>
      <c r="F62" s="77"/>
      <c r="G62" s="87"/>
      <c r="H62" s="87"/>
      <c r="I62" s="87"/>
      <c r="J62" s="87"/>
      <c r="K62" s="87"/>
      <c r="L62" s="88"/>
      <c r="M62" s="89"/>
      <c r="N62" s="89"/>
      <c r="O62" s="89"/>
      <c r="P62" s="89"/>
      <c r="Q62" s="90" t="e">
        <f>(Q61/Q60)</f>
        <v>#DIV/0!</v>
      </c>
      <c r="R62" s="90" t="e">
        <f>(R61/R60)</f>
        <v>#DIV/0!</v>
      </c>
      <c r="S62" s="90" t="e">
        <f>(S61/S60)</f>
        <v>#DIV/0!</v>
      </c>
      <c r="T62" s="90"/>
      <c r="U62" s="90">
        <f>(U61/U60)</f>
        <v>89</v>
      </c>
      <c r="V62" s="90"/>
      <c r="W62" s="90"/>
      <c r="X62" s="90"/>
      <c r="Y62" s="90"/>
      <c r="Z62" s="90"/>
      <c r="AA62" s="90"/>
      <c r="AB62" s="90"/>
      <c r="AC62" s="90"/>
      <c r="AD62" s="76"/>
      <c r="AF62" s="161"/>
    </row>
    <row r="63" spans="1:32" ht="13.5" hidden="1" thickBot="1">
      <c r="A63" s="228"/>
      <c r="B63" s="91" t="s">
        <v>9</v>
      </c>
      <c r="C63" s="78"/>
      <c r="D63" s="78"/>
      <c r="E63" s="78"/>
      <c r="F63" s="78"/>
      <c r="G63" s="92"/>
      <c r="H63" s="92"/>
      <c r="I63" s="92"/>
      <c r="J63" s="92"/>
      <c r="K63" s="92"/>
      <c r="L63" s="93"/>
      <c r="M63" s="94"/>
      <c r="N63" s="94"/>
      <c r="O63" s="94"/>
      <c r="P63" s="94"/>
      <c r="Q63" s="138">
        <v>0</v>
      </c>
      <c r="R63" s="138">
        <v>0</v>
      </c>
      <c r="S63" s="138">
        <v>0</v>
      </c>
      <c r="T63" s="138"/>
      <c r="U63" s="224">
        <v>5</v>
      </c>
      <c r="V63" s="224"/>
      <c r="W63" s="101"/>
      <c r="X63" s="164"/>
      <c r="Y63" s="164"/>
      <c r="Z63" s="164"/>
      <c r="AA63" s="164"/>
      <c r="AB63" s="164"/>
      <c r="AC63" s="164"/>
      <c r="AD63" s="220"/>
      <c r="AF63" s="161"/>
    </row>
    <row r="64" spans="1:32" s="249" customFormat="1" ht="12.75" hidden="1">
      <c r="A64" s="272"/>
      <c r="B64" s="241" t="s">
        <v>3</v>
      </c>
      <c r="C64" s="265"/>
      <c r="D64" s="265"/>
      <c r="E64" s="265"/>
      <c r="F64" s="265"/>
      <c r="G64" s="243"/>
      <c r="H64" s="243"/>
      <c r="I64" s="243"/>
      <c r="J64" s="243"/>
      <c r="K64" s="243"/>
      <c r="L64" s="252"/>
      <c r="M64" s="253"/>
      <c r="N64" s="253"/>
      <c r="O64" s="253"/>
      <c r="P64" s="253"/>
      <c r="Q64" s="266">
        <v>0</v>
      </c>
      <c r="R64" s="266">
        <v>0</v>
      </c>
      <c r="S64" s="266">
        <v>0</v>
      </c>
      <c r="T64" s="266"/>
      <c r="U64" s="246"/>
      <c r="V64" s="247"/>
      <c r="W64" s="247"/>
      <c r="X64" s="248"/>
      <c r="Y64" s="248"/>
      <c r="Z64" s="248"/>
      <c r="AA64" s="248"/>
      <c r="AB64" s="248"/>
      <c r="AC64" s="248"/>
      <c r="AD64" s="81"/>
      <c r="AE64" s="287"/>
      <c r="AF64" s="287"/>
    </row>
    <row r="65" spans="1:32" s="249" customFormat="1" ht="12.75" hidden="1">
      <c r="A65" s="284" t="s">
        <v>141</v>
      </c>
      <c r="B65" s="241" t="s">
        <v>5</v>
      </c>
      <c r="C65" s="265"/>
      <c r="D65" s="265"/>
      <c r="E65" s="265"/>
      <c r="F65" s="265"/>
      <c r="G65" s="243"/>
      <c r="H65" s="243"/>
      <c r="I65" s="243"/>
      <c r="J65" s="243"/>
      <c r="K65" s="243"/>
      <c r="L65" s="252"/>
      <c r="M65" s="253"/>
      <c r="N65" s="253"/>
      <c r="O65" s="253"/>
      <c r="P65" s="253"/>
      <c r="Q65" s="267">
        <v>0</v>
      </c>
      <c r="R65" s="267">
        <v>0</v>
      </c>
      <c r="S65" s="267">
        <v>0</v>
      </c>
      <c r="T65" s="267"/>
      <c r="U65" s="246"/>
      <c r="V65" s="247"/>
      <c r="W65" s="247"/>
      <c r="X65" s="268"/>
      <c r="Y65" s="268"/>
      <c r="Z65" s="268"/>
      <c r="AA65" s="268"/>
      <c r="AB65" s="268"/>
      <c r="AC65" s="268"/>
      <c r="AD65" s="76"/>
      <c r="AE65" s="268"/>
      <c r="AF65" s="268"/>
    </row>
    <row r="66" spans="1:32" s="249" customFormat="1" ht="12.75" hidden="1">
      <c r="A66" s="284" t="s">
        <v>205</v>
      </c>
      <c r="B66" s="241" t="s">
        <v>67</v>
      </c>
      <c r="C66" s="265"/>
      <c r="D66" s="265"/>
      <c r="E66" s="265"/>
      <c r="F66" s="265"/>
      <c r="G66" s="243"/>
      <c r="H66" s="243"/>
      <c r="I66" s="243"/>
      <c r="J66" s="243"/>
      <c r="K66" s="243"/>
      <c r="L66" s="252"/>
      <c r="M66" s="253"/>
      <c r="N66" s="253"/>
      <c r="O66" s="253"/>
      <c r="P66" s="253"/>
      <c r="Q66" s="267">
        <v>0</v>
      </c>
      <c r="R66" s="267">
        <v>0</v>
      </c>
      <c r="S66" s="267">
        <v>0</v>
      </c>
      <c r="T66" s="267"/>
      <c r="U66" s="246"/>
      <c r="V66" s="247"/>
      <c r="W66" s="247"/>
      <c r="X66" s="268"/>
      <c r="Y66" s="268"/>
      <c r="Z66" s="268"/>
      <c r="AA66" s="268"/>
      <c r="AB66" s="268"/>
      <c r="AC66" s="268"/>
      <c r="AD66" s="76"/>
      <c r="AE66" s="268"/>
      <c r="AF66" s="268"/>
    </row>
    <row r="67" spans="1:32" s="249" customFormat="1" ht="12.75" hidden="1">
      <c r="A67" s="272" t="s">
        <v>206</v>
      </c>
      <c r="B67" s="241" t="s">
        <v>63</v>
      </c>
      <c r="C67" s="265"/>
      <c r="D67" s="265"/>
      <c r="E67" s="265"/>
      <c r="F67" s="265"/>
      <c r="G67" s="243"/>
      <c r="H67" s="243"/>
      <c r="I67" s="243"/>
      <c r="J67" s="243"/>
      <c r="K67" s="243"/>
      <c r="L67" s="252"/>
      <c r="M67" s="253"/>
      <c r="N67" s="253"/>
      <c r="O67" s="253"/>
      <c r="P67" s="253"/>
      <c r="Q67" s="257" t="e">
        <f>(Q66/Q65)</f>
        <v>#DIV/0!</v>
      </c>
      <c r="R67" s="257" t="e">
        <f>(R66/R65)</f>
        <v>#DIV/0!</v>
      </c>
      <c r="S67" s="257" t="e">
        <f>(S66/S65)</f>
        <v>#DIV/0!</v>
      </c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76"/>
      <c r="AE67" s="268"/>
      <c r="AF67" s="268"/>
    </row>
    <row r="68" spans="1:32" s="249" customFormat="1" ht="13.5" hidden="1" thickBot="1">
      <c r="A68" s="277"/>
      <c r="B68" s="258" t="s">
        <v>9</v>
      </c>
      <c r="C68" s="259"/>
      <c r="D68" s="259"/>
      <c r="E68" s="259"/>
      <c r="F68" s="259"/>
      <c r="G68" s="260"/>
      <c r="H68" s="260"/>
      <c r="I68" s="260"/>
      <c r="J68" s="260"/>
      <c r="K68" s="260"/>
      <c r="L68" s="261"/>
      <c r="M68" s="262"/>
      <c r="N68" s="262"/>
      <c r="O68" s="262"/>
      <c r="P68" s="262"/>
      <c r="Q68" s="269">
        <v>0</v>
      </c>
      <c r="R68" s="269">
        <v>0</v>
      </c>
      <c r="S68" s="269">
        <v>0</v>
      </c>
      <c r="T68" s="269"/>
      <c r="U68" s="264"/>
      <c r="V68" s="264"/>
      <c r="W68" s="270"/>
      <c r="X68" s="271"/>
      <c r="Y68" s="271"/>
      <c r="Z68" s="271"/>
      <c r="AA68" s="271"/>
      <c r="AB68" s="271"/>
      <c r="AC68" s="271"/>
      <c r="AD68" s="220"/>
      <c r="AE68" s="271"/>
      <c r="AF68" s="271"/>
    </row>
    <row r="70" spans="1:22" ht="15.75">
      <c r="A70" s="288" t="s">
        <v>280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</row>
    <row r="71" spans="1:21" ht="15">
      <c r="A71" s="166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66"/>
    </row>
    <row r="72" spans="1:21" ht="15.75">
      <c r="A72" s="796"/>
      <c r="B72" s="796"/>
      <c r="C72" s="167"/>
      <c r="D72" s="167"/>
      <c r="E72" s="167"/>
      <c r="F72" s="167"/>
      <c r="G72" s="198"/>
      <c r="H72" s="198"/>
      <c r="I72" s="198"/>
      <c r="J72" s="198"/>
      <c r="K72" s="198"/>
      <c r="L72" s="167"/>
      <c r="M72" s="167"/>
      <c r="N72" s="167"/>
      <c r="O72" s="167"/>
      <c r="P72" s="167"/>
      <c r="Q72" s="167"/>
      <c r="R72" s="167"/>
      <c r="S72" s="167"/>
      <c r="T72" s="199"/>
      <c r="U72" s="166"/>
    </row>
  </sheetData>
  <sheetProtection/>
  <mergeCells count="14">
    <mergeCell ref="A14:A18"/>
    <mergeCell ref="A19:A23"/>
    <mergeCell ref="A24:A28"/>
    <mergeCell ref="A29:A33"/>
    <mergeCell ref="A34:A38"/>
    <mergeCell ref="A39:A43"/>
    <mergeCell ref="A44:A48"/>
    <mergeCell ref="A49:A53"/>
    <mergeCell ref="A72:B72"/>
    <mergeCell ref="A4:AF4"/>
    <mergeCell ref="A5:AF5"/>
    <mergeCell ref="A6:AF6"/>
    <mergeCell ref="A7:AF7"/>
    <mergeCell ref="A9:A13"/>
  </mergeCells>
  <printOptions horizontalCentered="1" verticalCentered="1"/>
  <pageMargins left="0" right="0" top="0" bottom="0" header="0" footer="0"/>
  <pageSetup horizontalDpi="600" verticalDpi="600" orientation="portrait" scale="5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20.7109375" style="48" customWidth="1"/>
    <col min="2" max="2" width="10.00390625" style="48" hidden="1" customWidth="1"/>
    <col min="3" max="3" width="11.8515625" style="48" hidden="1" customWidth="1"/>
    <col min="4" max="7" width="0" style="48" hidden="1" customWidth="1"/>
    <col min="8" max="9" width="11.421875" style="48" customWidth="1"/>
    <col min="10" max="10" width="12.140625" style="48" bestFit="1" customWidth="1"/>
    <col min="11" max="16384" width="11.421875" style="48" customWidth="1"/>
  </cols>
  <sheetData>
    <row r="1" spans="1:12" ht="12.75">
      <c r="A1" s="492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2.75">
      <c r="A2" s="49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12.75">
      <c r="A3" s="49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2" ht="12.75">
      <c r="A4" s="860"/>
      <c r="B4" s="860"/>
      <c r="C4" s="860"/>
      <c r="D4" s="860"/>
      <c r="E4" s="860"/>
      <c r="F4" s="860"/>
      <c r="G4" s="860"/>
      <c r="H4" s="860"/>
      <c r="I4" s="860"/>
      <c r="J4" s="860"/>
      <c r="K4" s="333"/>
      <c r="L4" s="333"/>
    </row>
    <row r="5" spans="1:12" ht="12.75">
      <c r="A5" s="860" t="s">
        <v>167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</row>
    <row r="6" spans="1:12" ht="12.75">
      <c r="A6" s="860" t="s">
        <v>190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</row>
    <row r="7" spans="1:12" ht="12.75">
      <c r="A7" s="860" t="s">
        <v>290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</row>
    <row r="8" spans="1:12" ht="26.25" customHeight="1">
      <c r="A8" s="382" t="s">
        <v>111</v>
      </c>
      <c r="B8" s="382" t="s">
        <v>136</v>
      </c>
      <c r="C8" s="382" t="s">
        <v>145</v>
      </c>
      <c r="D8" s="382" t="s">
        <v>146</v>
      </c>
      <c r="E8" s="382" t="s">
        <v>159</v>
      </c>
      <c r="F8" s="382" t="s">
        <v>161</v>
      </c>
      <c r="G8" s="382" t="s">
        <v>168</v>
      </c>
      <c r="H8" s="382" t="s">
        <v>296</v>
      </c>
      <c r="I8" s="382" t="s">
        <v>297</v>
      </c>
      <c r="J8" s="384" t="s">
        <v>307</v>
      </c>
      <c r="K8" s="384" t="s">
        <v>298</v>
      </c>
      <c r="L8" s="384" t="s">
        <v>299</v>
      </c>
    </row>
    <row r="9" spans="1:12" ht="18.75" customHeight="1">
      <c r="A9" s="444" t="s">
        <v>3</v>
      </c>
      <c r="B9" s="347">
        <v>111</v>
      </c>
      <c r="C9" s="346">
        <v>56.25</v>
      </c>
      <c r="D9" s="346">
        <v>173</v>
      </c>
      <c r="E9" s="346">
        <v>42.35</v>
      </c>
      <c r="F9" s="346">
        <v>5</v>
      </c>
      <c r="G9" s="346">
        <v>9</v>
      </c>
      <c r="H9" s="346">
        <v>5.25</v>
      </c>
      <c r="I9" s="346">
        <v>8.75</v>
      </c>
      <c r="J9" s="584">
        <v>50.65</v>
      </c>
      <c r="K9" s="584">
        <v>55.65</v>
      </c>
      <c r="L9" s="584">
        <v>5</v>
      </c>
    </row>
    <row r="10" spans="1:12" ht="15" customHeight="1">
      <c r="A10" s="444" t="s">
        <v>5</v>
      </c>
      <c r="B10" s="347">
        <v>111</v>
      </c>
      <c r="C10" s="347">
        <v>56.25</v>
      </c>
      <c r="D10" s="347">
        <v>173</v>
      </c>
      <c r="E10" s="347">
        <v>42.35</v>
      </c>
      <c r="F10" s="347">
        <v>5</v>
      </c>
      <c r="G10" s="347">
        <v>9</v>
      </c>
      <c r="H10" s="347">
        <v>5.25</v>
      </c>
      <c r="I10" s="347">
        <v>8.75</v>
      </c>
      <c r="J10" s="584">
        <v>50.65</v>
      </c>
      <c r="K10" s="584">
        <v>46.15</v>
      </c>
      <c r="L10" s="584">
        <v>5</v>
      </c>
    </row>
    <row r="11" spans="1:12" ht="15" customHeight="1">
      <c r="A11" s="445" t="s">
        <v>67</v>
      </c>
      <c r="B11" s="347">
        <v>70300</v>
      </c>
      <c r="C11" s="347">
        <v>38955</v>
      </c>
      <c r="D11" s="347">
        <v>103790</v>
      </c>
      <c r="E11" s="347">
        <v>25261</v>
      </c>
      <c r="F11" s="347">
        <v>3850</v>
      </c>
      <c r="G11" s="347">
        <v>6415</v>
      </c>
      <c r="H11" s="347">
        <v>2150</v>
      </c>
      <c r="I11" s="347">
        <v>3100</v>
      </c>
      <c r="J11" s="584">
        <v>35937</v>
      </c>
      <c r="K11" s="584">
        <v>34492</v>
      </c>
      <c r="L11" s="584">
        <v>2150</v>
      </c>
    </row>
    <row r="12" spans="1:12" ht="15" customHeight="1">
      <c r="A12" s="444" t="s">
        <v>63</v>
      </c>
      <c r="B12" s="350">
        <f aca="true" t="shared" si="0" ref="B12:J12">SUM(B11/B10)</f>
        <v>633.3333333333334</v>
      </c>
      <c r="C12" s="350">
        <f t="shared" si="0"/>
        <v>692.5333333333333</v>
      </c>
      <c r="D12" s="350">
        <f t="shared" si="0"/>
        <v>599.9421965317919</v>
      </c>
      <c r="E12" s="350">
        <f t="shared" si="0"/>
        <v>596.4817001180637</v>
      </c>
      <c r="F12" s="350">
        <f t="shared" si="0"/>
        <v>770</v>
      </c>
      <c r="G12" s="350">
        <f t="shared" si="0"/>
        <v>712.7777777777778</v>
      </c>
      <c r="H12" s="350">
        <f t="shared" si="0"/>
        <v>409.5238095238095</v>
      </c>
      <c r="I12" s="350">
        <f t="shared" si="0"/>
        <v>354.2857142857143</v>
      </c>
      <c r="J12" s="350">
        <f t="shared" si="0"/>
        <v>709.5162882527147</v>
      </c>
      <c r="K12" s="350">
        <f>SUM(K11/K10)</f>
        <v>747.3889490790899</v>
      </c>
      <c r="L12" s="350">
        <f>SUM(L11/L10)</f>
        <v>430</v>
      </c>
    </row>
    <row r="13" spans="1:12" ht="15" customHeight="1">
      <c r="A13" s="445" t="s">
        <v>9</v>
      </c>
      <c r="B13" s="349">
        <v>50</v>
      </c>
      <c r="C13" s="349">
        <v>43</v>
      </c>
      <c r="D13" s="349">
        <v>93</v>
      </c>
      <c r="E13" s="349">
        <v>30</v>
      </c>
      <c r="F13" s="349">
        <v>3</v>
      </c>
      <c r="G13" s="349">
        <v>3</v>
      </c>
      <c r="H13" s="349">
        <v>3</v>
      </c>
      <c r="I13" s="349">
        <v>4</v>
      </c>
      <c r="J13" s="585">
        <v>40</v>
      </c>
      <c r="K13" s="585">
        <v>39</v>
      </c>
      <c r="L13" s="585">
        <v>8</v>
      </c>
    </row>
    <row r="14" ht="15" customHeight="1">
      <c r="A14" s="95"/>
    </row>
    <row r="15" ht="12.75">
      <c r="A15" s="144" t="s">
        <v>134</v>
      </c>
    </row>
    <row r="16" spans="1:12" ht="12.75">
      <c r="A16" s="890" t="s">
        <v>347</v>
      </c>
      <c r="B16" s="890"/>
      <c r="C16" s="890"/>
      <c r="D16" s="890"/>
      <c r="E16" s="890"/>
      <c r="F16" s="890"/>
      <c r="G16" s="890"/>
      <c r="H16" s="890"/>
      <c r="I16" s="890"/>
      <c r="J16" s="890"/>
      <c r="K16" s="890"/>
      <c r="L16" s="890"/>
    </row>
    <row r="17" ht="12.75">
      <c r="A17" s="283"/>
    </row>
  </sheetData>
  <sheetProtection/>
  <mergeCells count="5">
    <mergeCell ref="A4:J4"/>
    <mergeCell ref="A5:L5"/>
    <mergeCell ref="A6:L6"/>
    <mergeCell ref="A7:L7"/>
    <mergeCell ref="A16:L16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8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6"/>
  <sheetViews>
    <sheetView zoomScalePageLayoutView="0" workbookViewId="0" topLeftCell="A1">
      <selection activeCell="M15" sqref="M15"/>
    </sheetView>
  </sheetViews>
  <sheetFormatPr defaultColWidth="11.421875" defaultRowHeight="12.75"/>
  <cols>
    <col min="1" max="1" width="25.28125" style="79" customWidth="1"/>
    <col min="2" max="2" width="10.00390625" style="79" hidden="1" customWidth="1"/>
    <col min="3" max="3" width="11.8515625" style="79" hidden="1" customWidth="1"/>
    <col min="4" max="4" width="11.421875" style="79" hidden="1" customWidth="1"/>
    <col min="5" max="5" width="11.8515625" style="79" hidden="1" customWidth="1"/>
    <col min="6" max="7" width="0" style="79" hidden="1" customWidth="1"/>
    <col min="8" max="8" width="12.140625" style="79" customWidth="1"/>
    <col min="9" max="9" width="12.8515625" style="79" customWidth="1"/>
    <col min="10" max="11" width="12.140625" style="79" bestFit="1" customWidth="1"/>
    <col min="12" max="12" width="11.57421875" style="79" bestFit="1" customWidth="1"/>
    <col min="13" max="233" width="11.421875" style="79" customWidth="1"/>
    <col min="234" max="234" width="8.421875" style="79" customWidth="1"/>
    <col min="235" max="16384" width="11.421875" style="79" customWidth="1"/>
  </cols>
  <sheetData>
    <row r="1" spans="1:13" ht="15">
      <c r="A1" s="589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1:13" ht="15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</row>
    <row r="3" spans="1:13" ht="15">
      <c r="A3" s="589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</row>
    <row r="4" spans="1:254" ht="15">
      <c r="A4" s="933"/>
      <c r="B4" s="933"/>
      <c r="C4" s="933"/>
      <c r="D4" s="933"/>
      <c r="E4" s="933"/>
      <c r="F4" s="933"/>
      <c r="G4" s="933"/>
      <c r="H4" s="933"/>
      <c r="I4" s="933"/>
      <c r="J4" s="933"/>
      <c r="K4" s="591"/>
      <c r="L4" s="591"/>
      <c r="M4" s="591"/>
      <c r="N4" s="592"/>
      <c r="O4" s="932"/>
      <c r="P4" s="932"/>
      <c r="Q4" s="932"/>
      <c r="R4" s="932"/>
      <c r="S4" s="932"/>
      <c r="T4" s="932"/>
      <c r="U4" s="932"/>
      <c r="V4" s="932"/>
      <c r="W4" s="932"/>
      <c r="X4" s="932"/>
      <c r="Y4" s="932"/>
      <c r="Z4" s="932"/>
      <c r="AA4" s="932"/>
      <c r="AB4" s="932"/>
      <c r="AC4" s="932"/>
      <c r="AD4" s="932"/>
      <c r="AE4" s="932"/>
      <c r="AF4" s="932"/>
      <c r="AG4" s="932"/>
      <c r="AH4" s="932"/>
      <c r="AI4" s="932"/>
      <c r="AJ4" s="932"/>
      <c r="AK4" s="932"/>
      <c r="AL4" s="932"/>
      <c r="AM4" s="932"/>
      <c r="AN4" s="932"/>
      <c r="AO4" s="932"/>
      <c r="AP4" s="932"/>
      <c r="AQ4" s="932"/>
      <c r="AR4" s="932"/>
      <c r="AS4" s="932"/>
      <c r="AT4" s="932"/>
      <c r="AU4" s="932"/>
      <c r="AV4" s="932"/>
      <c r="AW4" s="932"/>
      <c r="AX4" s="932"/>
      <c r="AY4" s="932"/>
      <c r="AZ4" s="932"/>
      <c r="BA4" s="932"/>
      <c r="BB4" s="932"/>
      <c r="BC4" s="932"/>
      <c r="BD4" s="932"/>
      <c r="BE4" s="932"/>
      <c r="BF4" s="932"/>
      <c r="BG4" s="932"/>
      <c r="BH4" s="932"/>
      <c r="BI4" s="932"/>
      <c r="BJ4" s="932"/>
      <c r="BK4" s="932"/>
      <c r="BL4" s="932"/>
      <c r="BM4" s="932"/>
      <c r="BN4" s="932"/>
      <c r="BO4" s="932"/>
      <c r="BP4" s="932"/>
      <c r="BQ4" s="932"/>
      <c r="BR4" s="932"/>
      <c r="BS4" s="932"/>
      <c r="BT4" s="932"/>
      <c r="BU4" s="932"/>
      <c r="BV4" s="932"/>
      <c r="BW4" s="932"/>
      <c r="BX4" s="932"/>
      <c r="BY4" s="932"/>
      <c r="BZ4" s="932"/>
      <c r="CA4" s="932"/>
      <c r="CB4" s="932"/>
      <c r="CC4" s="932"/>
      <c r="CD4" s="932"/>
      <c r="CE4" s="932"/>
      <c r="CF4" s="932"/>
      <c r="CG4" s="932"/>
      <c r="CH4" s="932"/>
      <c r="CI4" s="932"/>
      <c r="CJ4" s="932"/>
      <c r="CK4" s="932"/>
      <c r="CL4" s="932"/>
      <c r="CM4" s="932"/>
      <c r="CN4" s="932"/>
      <c r="CO4" s="932"/>
      <c r="CP4" s="932"/>
      <c r="CQ4" s="932"/>
      <c r="CR4" s="932"/>
      <c r="CS4" s="932"/>
      <c r="CT4" s="932"/>
      <c r="CU4" s="932"/>
      <c r="CV4" s="932"/>
      <c r="CW4" s="932"/>
      <c r="CX4" s="932"/>
      <c r="CY4" s="932"/>
      <c r="CZ4" s="932"/>
      <c r="DA4" s="932"/>
      <c r="DB4" s="932"/>
      <c r="DC4" s="932"/>
      <c r="DD4" s="932"/>
      <c r="DE4" s="932"/>
      <c r="DF4" s="932"/>
      <c r="DG4" s="932"/>
      <c r="DH4" s="932"/>
      <c r="DI4" s="932"/>
      <c r="DJ4" s="932"/>
      <c r="DK4" s="932"/>
      <c r="DL4" s="932"/>
      <c r="DM4" s="932"/>
      <c r="DN4" s="932"/>
      <c r="DO4" s="932"/>
      <c r="DP4" s="932"/>
      <c r="DQ4" s="932"/>
      <c r="DR4" s="932"/>
      <c r="DS4" s="932"/>
      <c r="DT4" s="932"/>
      <c r="DU4" s="932"/>
      <c r="DV4" s="932"/>
      <c r="DW4" s="932"/>
      <c r="DX4" s="932"/>
      <c r="DY4" s="932"/>
      <c r="DZ4" s="932"/>
      <c r="EA4" s="932"/>
      <c r="EB4" s="932"/>
      <c r="EC4" s="932"/>
      <c r="ED4" s="932"/>
      <c r="EE4" s="932"/>
      <c r="EF4" s="932"/>
      <c r="EG4" s="932"/>
      <c r="EH4" s="932"/>
      <c r="EI4" s="932"/>
      <c r="EJ4" s="932"/>
      <c r="EK4" s="932"/>
      <c r="EL4" s="932"/>
      <c r="EM4" s="932"/>
      <c r="EN4" s="932"/>
      <c r="EO4" s="932"/>
      <c r="EP4" s="932"/>
      <c r="EQ4" s="932"/>
      <c r="ER4" s="932"/>
      <c r="ES4" s="932"/>
      <c r="ET4" s="932"/>
      <c r="EU4" s="932"/>
      <c r="EV4" s="932"/>
      <c r="EW4" s="932"/>
      <c r="EX4" s="932"/>
      <c r="EY4" s="932"/>
      <c r="EZ4" s="932"/>
      <c r="FA4" s="932"/>
      <c r="FB4" s="932"/>
      <c r="FC4" s="932"/>
      <c r="FD4" s="932"/>
      <c r="FE4" s="932"/>
      <c r="FF4" s="932"/>
      <c r="FG4" s="932"/>
      <c r="FH4" s="932"/>
      <c r="FI4" s="932"/>
      <c r="FJ4" s="932"/>
      <c r="FK4" s="932"/>
      <c r="FL4" s="932"/>
      <c r="FM4" s="932"/>
      <c r="FN4" s="932"/>
      <c r="FO4" s="932"/>
      <c r="FP4" s="932"/>
      <c r="FQ4" s="932"/>
      <c r="FR4" s="932"/>
      <c r="FS4" s="932"/>
      <c r="FT4" s="932"/>
      <c r="FU4" s="932"/>
      <c r="FV4" s="932"/>
      <c r="FW4" s="932"/>
      <c r="FX4" s="932"/>
      <c r="FY4" s="932"/>
      <c r="FZ4" s="932"/>
      <c r="GA4" s="932"/>
      <c r="GB4" s="932"/>
      <c r="GC4" s="932"/>
      <c r="GD4" s="932"/>
      <c r="GE4" s="932"/>
      <c r="GF4" s="932"/>
      <c r="GG4" s="932"/>
      <c r="GH4" s="932"/>
      <c r="GI4" s="932"/>
      <c r="GJ4" s="932"/>
      <c r="GK4" s="932"/>
      <c r="GL4" s="932"/>
      <c r="GM4" s="932"/>
      <c r="GN4" s="932"/>
      <c r="GO4" s="932"/>
      <c r="GP4" s="932"/>
      <c r="GQ4" s="932"/>
      <c r="GR4" s="932"/>
      <c r="GS4" s="932"/>
      <c r="GT4" s="932"/>
      <c r="GU4" s="932"/>
      <c r="GV4" s="932"/>
      <c r="GW4" s="932"/>
      <c r="GX4" s="932"/>
      <c r="GY4" s="932"/>
      <c r="GZ4" s="932"/>
      <c r="HA4" s="932"/>
      <c r="HB4" s="932"/>
      <c r="HC4" s="932"/>
      <c r="HD4" s="932"/>
      <c r="HE4" s="932"/>
      <c r="HF4" s="932"/>
      <c r="HG4" s="932"/>
      <c r="HH4" s="932"/>
      <c r="HI4" s="932"/>
      <c r="HJ4" s="932"/>
      <c r="HK4" s="932"/>
      <c r="HL4" s="932"/>
      <c r="HM4" s="932"/>
      <c r="HN4" s="932"/>
      <c r="HO4" s="932"/>
      <c r="HP4" s="932"/>
      <c r="HQ4" s="932"/>
      <c r="HR4" s="932"/>
      <c r="HS4" s="932"/>
      <c r="HT4" s="932"/>
      <c r="HU4" s="932"/>
      <c r="HV4" s="932"/>
      <c r="HW4" s="932"/>
      <c r="HX4" s="932"/>
      <c r="HY4" s="932"/>
      <c r="HZ4" s="932"/>
      <c r="IA4" s="932"/>
      <c r="IB4" s="932"/>
      <c r="IC4" s="932"/>
      <c r="ID4" s="932"/>
      <c r="IE4" s="932"/>
      <c r="IF4" s="932"/>
      <c r="IG4" s="932"/>
      <c r="IH4" s="932"/>
      <c r="II4" s="932"/>
      <c r="IJ4" s="932"/>
      <c r="IK4" s="932"/>
      <c r="IL4" s="932"/>
      <c r="IM4" s="932"/>
      <c r="IN4" s="932"/>
      <c r="IO4" s="932"/>
      <c r="IP4" s="932"/>
      <c r="IQ4" s="932"/>
      <c r="IR4" s="932"/>
      <c r="IS4" s="932"/>
      <c r="IT4" s="932"/>
    </row>
    <row r="5" spans="1:254" ht="15">
      <c r="A5" s="933" t="s">
        <v>167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591"/>
      <c r="N5" s="59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2"/>
      <c r="AK5" s="932"/>
      <c r="AL5" s="932"/>
      <c r="AM5" s="932"/>
      <c r="AN5" s="932"/>
      <c r="AO5" s="932"/>
      <c r="AP5" s="932"/>
      <c r="AQ5" s="932"/>
      <c r="AR5" s="932"/>
      <c r="AS5" s="932"/>
      <c r="AT5" s="932"/>
      <c r="AU5" s="932"/>
      <c r="AV5" s="932"/>
      <c r="AW5" s="932"/>
      <c r="AX5" s="932"/>
      <c r="AY5" s="932"/>
      <c r="AZ5" s="932"/>
      <c r="BA5" s="932"/>
      <c r="BB5" s="932"/>
      <c r="BC5" s="932"/>
      <c r="BD5" s="932"/>
      <c r="BE5" s="932"/>
      <c r="BF5" s="932"/>
      <c r="BG5" s="932"/>
      <c r="BH5" s="932"/>
      <c r="BI5" s="932"/>
      <c r="BJ5" s="932"/>
      <c r="BK5" s="932"/>
      <c r="BL5" s="932"/>
      <c r="BM5" s="932"/>
      <c r="BN5" s="932"/>
      <c r="BO5" s="932"/>
      <c r="BP5" s="932"/>
      <c r="BQ5" s="932"/>
      <c r="BR5" s="932"/>
      <c r="BS5" s="932"/>
      <c r="BT5" s="932"/>
      <c r="BU5" s="932"/>
      <c r="BV5" s="932"/>
      <c r="BW5" s="932"/>
      <c r="BX5" s="932"/>
      <c r="BY5" s="932"/>
      <c r="BZ5" s="932"/>
      <c r="CA5" s="932"/>
      <c r="CB5" s="932"/>
      <c r="CC5" s="932"/>
      <c r="CD5" s="932"/>
      <c r="CE5" s="932"/>
      <c r="CF5" s="932"/>
      <c r="CG5" s="932"/>
      <c r="CH5" s="932"/>
      <c r="CI5" s="932"/>
      <c r="CJ5" s="932"/>
      <c r="CK5" s="932"/>
      <c r="CL5" s="932"/>
      <c r="CM5" s="932"/>
      <c r="CN5" s="932"/>
      <c r="CO5" s="932"/>
      <c r="CP5" s="932"/>
      <c r="CQ5" s="932"/>
      <c r="CR5" s="932"/>
      <c r="CS5" s="932"/>
      <c r="CT5" s="932"/>
      <c r="CU5" s="932"/>
      <c r="CV5" s="932"/>
      <c r="CW5" s="932"/>
      <c r="CX5" s="932"/>
      <c r="CY5" s="932"/>
      <c r="CZ5" s="932"/>
      <c r="DA5" s="932"/>
      <c r="DB5" s="932"/>
      <c r="DC5" s="932"/>
      <c r="DD5" s="932"/>
      <c r="DE5" s="932"/>
      <c r="DF5" s="932"/>
      <c r="DG5" s="932"/>
      <c r="DH5" s="932"/>
      <c r="DI5" s="932"/>
      <c r="DJ5" s="932"/>
      <c r="DK5" s="932"/>
      <c r="DL5" s="932"/>
      <c r="DM5" s="932"/>
      <c r="DN5" s="932"/>
      <c r="DO5" s="932"/>
      <c r="DP5" s="932"/>
      <c r="DQ5" s="932"/>
      <c r="DR5" s="932"/>
      <c r="DS5" s="932"/>
      <c r="DT5" s="932"/>
      <c r="DU5" s="932"/>
      <c r="DV5" s="932"/>
      <c r="DW5" s="932"/>
      <c r="DX5" s="932"/>
      <c r="DY5" s="932"/>
      <c r="DZ5" s="932"/>
      <c r="EA5" s="932"/>
      <c r="EB5" s="932"/>
      <c r="EC5" s="932"/>
      <c r="ED5" s="932"/>
      <c r="EE5" s="932"/>
      <c r="EF5" s="932"/>
      <c r="EG5" s="932"/>
      <c r="EH5" s="932"/>
      <c r="EI5" s="932"/>
      <c r="EJ5" s="932"/>
      <c r="EK5" s="932"/>
      <c r="EL5" s="932"/>
      <c r="EM5" s="932"/>
      <c r="EN5" s="932"/>
      <c r="EO5" s="932"/>
      <c r="EP5" s="932"/>
      <c r="EQ5" s="932"/>
      <c r="ER5" s="932"/>
      <c r="ES5" s="932"/>
      <c r="ET5" s="932"/>
      <c r="EU5" s="932"/>
      <c r="EV5" s="932"/>
      <c r="EW5" s="932"/>
      <c r="EX5" s="932"/>
      <c r="EY5" s="932"/>
      <c r="EZ5" s="932"/>
      <c r="FA5" s="932"/>
      <c r="FB5" s="932"/>
      <c r="FC5" s="932"/>
      <c r="FD5" s="932"/>
      <c r="FE5" s="932"/>
      <c r="FF5" s="932"/>
      <c r="FG5" s="932"/>
      <c r="FH5" s="932"/>
      <c r="FI5" s="932"/>
      <c r="FJ5" s="932"/>
      <c r="FK5" s="932"/>
      <c r="FL5" s="932"/>
      <c r="FM5" s="932"/>
      <c r="FN5" s="932"/>
      <c r="FO5" s="932"/>
      <c r="FP5" s="932"/>
      <c r="FQ5" s="932"/>
      <c r="FR5" s="932"/>
      <c r="FS5" s="932"/>
      <c r="FT5" s="932"/>
      <c r="FU5" s="932"/>
      <c r="FV5" s="932"/>
      <c r="FW5" s="932"/>
      <c r="FX5" s="932"/>
      <c r="FY5" s="932"/>
      <c r="FZ5" s="932"/>
      <c r="GA5" s="932"/>
      <c r="GB5" s="932"/>
      <c r="GC5" s="932"/>
      <c r="GD5" s="932"/>
      <c r="GE5" s="932"/>
      <c r="GF5" s="932"/>
      <c r="GG5" s="932"/>
      <c r="GH5" s="932"/>
      <c r="GI5" s="932"/>
      <c r="GJ5" s="932"/>
      <c r="GK5" s="932"/>
      <c r="GL5" s="932"/>
      <c r="GM5" s="932"/>
      <c r="GN5" s="932"/>
      <c r="GO5" s="932"/>
      <c r="GP5" s="932"/>
      <c r="GQ5" s="932"/>
      <c r="GR5" s="932"/>
      <c r="GS5" s="932"/>
      <c r="GT5" s="932"/>
      <c r="GU5" s="932"/>
      <c r="GV5" s="932"/>
      <c r="GW5" s="932"/>
      <c r="GX5" s="932"/>
      <c r="GY5" s="932"/>
      <c r="GZ5" s="932"/>
      <c r="HA5" s="932"/>
      <c r="HB5" s="932"/>
      <c r="HC5" s="932"/>
      <c r="HD5" s="932"/>
      <c r="HE5" s="932"/>
      <c r="HF5" s="932"/>
      <c r="HG5" s="932"/>
      <c r="HH5" s="932"/>
      <c r="HI5" s="932"/>
      <c r="HJ5" s="932"/>
      <c r="HK5" s="932"/>
      <c r="HL5" s="932"/>
      <c r="HM5" s="932"/>
      <c r="HN5" s="932"/>
      <c r="HO5" s="932"/>
      <c r="HP5" s="932"/>
      <c r="HQ5" s="932"/>
      <c r="HR5" s="932"/>
      <c r="HS5" s="932"/>
      <c r="HT5" s="932"/>
      <c r="HU5" s="932"/>
      <c r="HV5" s="932"/>
      <c r="HW5" s="932"/>
      <c r="HX5" s="932"/>
      <c r="HY5" s="932"/>
      <c r="HZ5" s="932"/>
      <c r="IA5" s="932"/>
      <c r="IB5" s="932"/>
      <c r="IC5" s="932"/>
      <c r="ID5" s="932"/>
      <c r="IE5" s="932"/>
      <c r="IF5" s="932"/>
      <c r="IG5" s="932"/>
      <c r="IH5" s="932"/>
      <c r="II5" s="932"/>
      <c r="IJ5" s="932"/>
      <c r="IK5" s="932"/>
      <c r="IL5" s="932"/>
      <c r="IM5" s="932"/>
      <c r="IN5" s="932"/>
      <c r="IO5" s="932"/>
      <c r="IP5" s="932"/>
      <c r="IQ5" s="932"/>
      <c r="IR5" s="932"/>
      <c r="IS5" s="932"/>
      <c r="IT5" s="932"/>
    </row>
    <row r="6" spans="1:13" ht="15">
      <c r="A6" s="933" t="s">
        <v>191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590"/>
    </row>
    <row r="7" spans="1:13" ht="15">
      <c r="A7" s="933" t="s">
        <v>290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590"/>
    </row>
    <row r="8" spans="1:13" ht="26.25" customHeight="1">
      <c r="A8" s="534" t="s">
        <v>111</v>
      </c>
      <c r="B8" s="534" t="s">
        <v>136</v>
      </c>
      <c r="C8" s="534" t="s">
        <v>145</v>
      </c>
      <c r="D8" s="534" t="s">
        <v>146</v>
      </c>
      <c r="E8" s="534" t="s">
        <v>159</v>
      </c>
      <c r="F8" s="534" t="s">
        <v>161</v>
      </c>
      <c r="G8" s="534" t="s">
        <v>168</v>
      </c>
      <c r="H8" s="534" t="s">
        <v>296</v>
      </c>
      <c r="I8" s="534" t="s">
        <v>297</v>
      </c>
      <c r="J8" s="395" t="s">
        <v>307</v>
      </c>
      <c r="K8" s="395" t="s">
        <v>298</v>
      </c>
      <c r="L8" s="395" t="s">
        <v>299</v>
      </c>
      <c r="M8" s="590"/>
    </row>
    <row r="9" spans="1:13" ht="18.75" customHeight="1">
      <c r="A9" s="593" t="s">
        <v>3</v>
      </c>
      <c r="B9" s="501">
        <v>88.5</v>
      </c>
      <c r="C9" s="594">
        <v>69</v>
      </c>
      <c r="D9" s="594">
        <v>306</v>
      </c>
      <c r="E9" s="594">
        <v>248.95</v>
      </c>
      <c r="F9" s="594">
        <v>130</v>
      </c>
      <c r="G9" s="594">
        <v>134</v>
      </c>
      <c r="H9" s="594">
        <v>131.8</v>
      </c>
      <c r="I9" s="594">
        <v>133.25</v>
      </c>
      <c r="J9" s="595">
        <v>46.35</v>
      </c>
      <c r="K9" s="595">
        <v>81.35</v>
      </c>
      <c r="L9" s="595">
        <v>24</v>
      </c>
      <c r="M9" s="590"/>
    </row>
    <row r="10" spans="1:13" ht="15" customHeight="1">
      <c r="A10" s="593" t="s">
        <v>5</v>
      </c>
      <c r="B10" s="501">
        <v>88.5</v>
      </c>
      <c r="C10" s="501">
        <v>69</v>
      </c>
      <c r="D10" s="501">
        <v>306</v>
      </c>
      <c r="E10" s="501">
        <v>248.95</v>
      </c>
      <c r="F10" s="501">
        <v>130</v>
      </c>
      <c r="G10" s="501">
        <v>134</v>
      </c>
      <c r="H10" s="501">
        <v>131.8</v>
      </c>
      <c r="I10" s="501">
        <v>133.25</v>
      </c>
      <c r="J10" s="595">
        <v>46.35</v>
      </c>
      <c r="K10" s="595">
        <v>81.35</v>
      </c>
      <c r="L10" s="595">
        <v>24</v>
      </c>
      <c r="M10" s="590"/>
    </row>
    <row r="11" spans="1:13" ht="15" customHeight="1">
      <c r="A11" s="596" t="s">
        <v>67</v>
      </c>
      <c r="B11" s="501">
        <v>36010</v>
      </c>
      <c r="C11" s="501">
        <v>27446</v>
      </c>
      <c r="D11" s="501">
        <v>123637</v>
      </c>
      <c r="E11" s="501">
        <v>88466</v>
      </c>
      <c r="F11" s="501">
        <v>51900</v>
      </c>
      <c r="G11" s="501">
        <v>41440</v>
      </c>
      <c r="H11" s="501">
        <v>38200</v>
      </c>
      <c r="I11" s="501">
        <v>64300</v>
      </c>
      <c r="J11" s="595">
        <v>19242</v>
      </c>
      <c r="K11" s="595">
        <v>41482</v>
      </c>
      <c r="L11" s="595">
        <v>9900</v>
      </c>
      <c r="M11" s="590"/>
    </row>
    <row r="12" spans="1:13" ht="15" customHeight="1">
      <c r="A12" s="593" t="s">
        <v>63</v>
      </c>
      <c r="B12" s="597">
        <f aca="true" t="shared" si="0" ref="B12:J12">SUM(B11/B10)</f>
        <v>406.8926553672316</v>
      </c>
      <c r="C12" s="597">
        <f t="shared" si="0"/>
        <v>397.768115942029</v>
      </c>
      <c r="D12" s="597">
        <f t="shared" si="0"/>
        <v>404.0424836601307</v>
      </c>
      <c r="E12" s="597">
        <f t="shared" si="0"/>
        <v>355.35649728861216</v>
      </c>
      <c r="F12" s="597">
        <f t="shared" si="0"/>
        <v>399.2307692307692</v>
      </c>
      <c r="G12" s="597">
        <f t="shared" si="0"/>
        <v>309.25373134328356</v>
      </c>
      <c r="H12" s="597">
        <f t="shared" si="0"/>
        <v>289.8330804248862</v>
      </c>
      <c r="I12" s="597">
        <f t="shared" si="0"/>
        <v>482.5515947467167</v>
      </c>
      <c r="J12" s="597">
        <f t="shared" si="0"/>
        <v>415.1456310679612</v>
      </c>
      <c r="K12" s="597">
        <f>SUM(K11/K10)</f>
        <v>509.920098340504</v>
      </c>
      <c r="L12" s="597">
        <f>SUM(L11/L10)</f>
        <v>412.5</v>
      </c>
      <c r="M12" s="590"/>
    </row>
    <row r="13" spans="1:13" ht="15" customHeight="1">
      <c r="A13" s="596" t="s">
        <v>9</v>
      </c>
      <c r="B13" s="547">
        <v>86</v>
      </c>
      <c r="C13" s="547">
        <v>82</v>
      </c>
      <c r="D13" s="547">
        <v>184</v>
      </c>
      <c r="E13" s="547">
        <v>335</v>
      </c>
      <c r="F13" s="547">
        <v>94</v>
      </c>
      <c r="G13" s="547">
        <v>94</v>
      </c>
      <c r="H13" s="547">
        <v>94</v>
      </c>
      <c r="I13" s="547">
        <v>89</v>
      </c>
      <c r="J13" s="598">
        <v>50</v>
      </c>
      <c r="K13" s="598">
        <v>56</v>
      </c>
      <c r="L13" s="598">
        <v>20</v>
      </c>
      <c r="M13" s="590"/>
    </row>
    <row r="14" spans="1:12" ht="14.25">
      <c r="A14" s="599" t="s">
        <v>134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</row>
    <row r="15" spans="1:12" ht="15">
      <c r="A15" s="931" t="s">
        <v>348</v>
      </c>
      <c r="B15" s="931"/>
      <c r="C15" s="931"/>
      <c r="D15" s="931"/>
      <c r="E15" s="931"/>
      <c r="F15" s="931"/>
      <c r="G15" s="931"/>
      <c r="H15" s="931"/>
      <c r="I15" s="931"/>
      <c r="J15" s="931"/>
      <c r="K15" s="931"/>
      <c r="L15" s="931"/>
    </row>
    <row r="16" ht="14.25">
      <c r="A16" s="588"/>
    </row>
  </sheetData>
  <sheetProtection/>
  <mergeCells count="65">
    <mergeCell ref="A5:L5"/>
    <mergeCell ref="A6:L6"/>
    <mergeCell ref="A7:L7"/>
    <mergeCell ref="O4:V4"/>
    <mergeCell ref="W4:AD4"/>
    <mergeCell ref="AE4:AL4"/>
    <mergeCell ref="AM4:AT4"/>
    <mergeCell ref="AU4:BB4"/>
    <mergeCell ref="A4:J4"/>
    <mergeCell ref="BC4:BJ4"/>
    <mergeCell ref="BK4:BR4"/>
    <mergeCell ref="BS4:BZ4"/>
    <mergeCell ref="CA4:CH4"/>
    <mergeCell ref="CI4:CP4"/>
    <mergeCell ref="CQ4:CX4"/>
    <mergeCell ref="CY4:DF4"/>
    <mergeCell ref="DG4:DN4"/>
    <mergeCell ref="DO4:DV4"/>
    <mergeCell ref="HG4:HN4"/>
    <mergeCell ref="DW4:ED4"/>
    <mergeCell ref="EE4:EL4"/>
    <mergeCell ref="EM4:ET4"/>
    <mergeCell ref="EU4:FB4"/>
    <mergeCell ref="FC4:FJ4"/>
    <mergeCell ref="FK4:FR4"/>
    <mergeCell ref="HW4:ID4"/>
    <mergeCell ref="IE4:IL4"/>
    <mergeCell ref="IM4:IT4"/>
    <mergeCell ref="O5:V5"/>
    <mergeCell ref="W5:AD5"/>
    <mergeCell ref="AE5:AL5"/>
    <mergeCell ref="AM5:AT5"/>
    <mergeCell ref="AU5:BB5"/>
    <mergeCell ref="BC5:BJ5"/>
    <mergeCell ref="FS4:FZ4"/>
    <mergeCell ref="BS5:BZ5"/>
    <mergeCell ref="CA5:CH5"/>
    <mergeCell ref="CI5:CP5"/>
    <mergeCell ref="CQ5:CX5"/>
    <mergeCell ref="CY5:DF5"/>
    <mergeCell ref="HO4:HV4"/>
    <mergeCell ref="GA4:GH4"/>
    <mergeCell ref="GI4:GP4"/>
    <mergeCell ref="GQ4:GX4"/>
    <mergeCell ref="GY4:HF4"/>
    <mergeCell ref="HO5:HV5"/>
    <mergeCell ref="HW5:ID5"/>
    <mergeCell ref="IE5:IL5"/>
    <mergeCell ref="IM5:IT5"/>
    <mergeCell ref="FC5:FJ5"/>
    <mergeCell ref="FK5:FR5"/>
    <mergeCell ref="FS5:FZ5"/>
    <mergeCell ref="GA5:GH5"/>
    <mergeCell ref="GI5:GP5"/>
    <mergeCell ref="GY5:HF5"/>
    <mergeCell ref="A15:L15"/>
    <mergeCell ref="HG5:HN5"/>
    <mergeCell ref="DG5:DN5"/>
    <mergeCell ref="DO5:DV5"/>
    <mergeCell ref="DW5:ED5"/>
    <mergeCell ref="EE5:EL5"/>
    <mergeCell ref="EM5:ET5"/>
    <mergeCell ref="GQ5:GX5"/>
    <mergeCell ref="EU5:FB5"/>
    <mergeCell ref="BK5:BR5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8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zoomScalePageLayoutView="0" workbookViewId="0" topLeftCell="A1">
      <selection activeCell="M15" sqref="M15"/>
    </sheetView>
  </sheetViews>
  <sheetFormatPr defaultColWidth="11.421875" defaultRowHeight="12.75"/>
  <cols>
    <col min="1" max="1" width="23.00390625" style="79" customWidth="1"/>
    <col min="2" max="2" width="10.00390625" style="79" hidden="1" customWidth="1"/>
    <col min="3" max="3" width="11.8515625" style="79" hidden="1" customWidth="1"/>
    <col min="4" max="5" width="0" style="79" hidden="1" customWidth="1"/>
    <col min="6" max="6" width="12.421875" style="79" hidden="1" customWidth="1"/>
    <col min="7" max="7" width="12.00390625" style="79" hidden="1" customWidth="1"/>
    <col min="8" max="16384" width="11.421875" style="79" customWidth="1"/>
  </cols>
  <sheetData>
    <row r="1" spans="1:13" ht="15">
      <c r="A1" s="589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1:13" ht="15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</row>
    <row r="3" spans="1:13" ht="15">
      <c r="A3" s="933"/>
      <c r="B3" s="933"/>
      <c r="C3" s="933"/>
      <c r="D3" s="933"/>
      <c r="E3" s="933"/>
      <c r="F3" s="933"/>
      <c r="G3" s="933"/>
      <c r="H3" s="933"/>
      <c r="I3" s="933"/>
      <c r="J3" s="933"/>
      <c r="K3" s="590"/>
      <c r="L3" s="590"/>
      <c r="M3" s="590"/>
    </row>
    <row r="4" spans="1:13" ht="15">
      <c r="A4" s="933" t="s">
        <v>166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590"/>
    </row>
    <row r="5" spans="1:13" ht="15">
      <c r="A5" s="933" t="s">
        <v>155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590"/>
    </row>
    <row r="6" spans="1:13" ht="15">
      <c r="A6" s="933" t="s">
        <v>290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590"/>
    </row>
    <row r="7" spans="1:13" ht="14.25">
      <c r="A7" s="934"/>
      <c r="B7" s="934"/>
      <c r="C7" s="934"/>
      <c r="D7" s="934"/>
      <c r="E7" s="934"/>
      <c r="F7" s="934"/>
      <c r="G7" s="590"/>
      <c r="H7" s="590"/>
      <c r="I7" s="590"/>
      <c r="J7" s="590"/>
      <c r="K7" s="590"/>
      <c r="L7" s="590"/>
      <c r="M7" s="590"/>
    </row>
    <row r="8" spans="1:13" ht="26.25" customHeight="1">
      <c r="A8" s="534" t="s">
        <v>111</v>
      </c>
      <c r="B8" s="534" t="s">
        <v>136</v>
      </c>
      <c r="C8" s="534" t="s">
        <v>145</v>
      </c>
      <c r="D8" s="534" t="s">
        <v>146</v>
      </c>
      <c r="E8" s="534" t="s">
        <v>159</v>
      </c>
      <c r="F8" s="534" t="s">
        <v>161</v>
      </c>
      <c r="G8" s="534" t="s">
        <v>168</v>
      </c>
      <c r="H8" s="534" t="s">
        <v>296</v>
      </c>
      <c r="I8" s="534" t="s">
        <v>297</v>
      </c>
      <c r="J8" s="395" t="s">
        <v>307</v>
      </c>
      <c r="K8" s="395" t="s">
        <v>298</v>
      </c>
      <c r="L8" s="395" t="s">
        <v>299</v>
      </c>
      <c r="M8" s="590"/>
    </row>
    <row r="9" spans="1:13" ht="18.75" customHeight="1">
      <c r="A9" s="593" t="s">
        <v>3</v>
      </c>
      <c r="B9" s="501">
        <v>23.25</v>
      </c>
      <c r="C9" s="594">
        <v>56.25</v>
      </c>
      <c r="D9" s="594">
        <v>81.5</v>
      </c>
      <c r="E9" s="594">
        <v>61</v>
      </c>
      <c r="F9" s="594">
        <v>81.5</v>
      </c>
      <c r="G9" s="594">
        <v>81.75</v>
      </c>
      <c r="H9" s="594">
        <v>80.5</v>
      </c>
      <c r="I9" s="594">
        <v>70.25</v>
      </c>
      <c r="J9" s="595">
        <v>10.36</v>
      </c>
      <c r="K9" s="595">
        <v>4.5</v>
      </c>
      <c r="L9" s="595">
        <v>2</v>
      </c>
      <c r="M9" s="590"/>
    </row>
    <row r="10" spans="1:13" ht="15" customHeight="1">
      <c r="A10" s="593" t="s">
        <v>5</v>
      </c>
      <c r="B10" s="501">
        <v>23.25</v>
      </c>
      <c r="C10" s="501">
        <v>56.25</v>
      </c>
      <c r="D10" s="501">
        <v>81.5</v>
      </c>
      <c r="E10" s="501">
        <v>61</v>
      </c>
      <c r="F10" s="501">
        <v>81.5</v>
      </c>
      <c r="G10" s="501">
        <v>81.75</v>
      </c>
      <c r="H10" s="501">
        <v>80.5</v>
      </c>
      <c r="I10" s="501">
        <v>70.25</v>
      </c>
      <c r="J10" s="595">
        <v>10.36</v>
      </c>
      <c r="K10" s="595">
        <v>4.5</v>
      </c>
      <c r="L10" s="595">
        <v>2</v>
      </c>
      <c r="M10" s="590"/>
    </row>
    <row r="11" spans="1:13" ht="15" customHeight="1">
      <c r="A11" s="596" t="s">
        <v>67</v>
      </c>
      <c r="B11" s="501">
        <v>15750</v>
      </c>
      <c r="C11" s="501">
        <v>38955</v>
      </c>
      <c r="D11" s="501">
        <v>53100</v>
      </c>
      <c r="E11" s="501">
        <v>36600</v>
      </c>
      <c r="F11" s="501">
        <v>2322.73</v>
      </c>
      <c r="G11" s="501">
        <v>50491</v>
      </c>
      <c r="H11" s="501">
        <v>48300</v>
      </c>
      <c r="I11" s="501">
        <v>41270</v>
      </c>
      <c r="J11" s="595">
        <v>6925</v>
      </c>
      <c r="K11" s="595">
        <v>2400</v>
      </c>
      <c r="L11" s="595">
        <v>1200</v>
      </c>
      <c r="M11" s="590"/>
    </row>
    <row r="12" spans="1:13" ht="15" customHeight="1">
      <c r="A12" s="593" t="s">
        <v>63</v>
      </c>
      <c r="B12" s="597">
        <f aca="true" t="shared" si="0" ref="B12:J12">SUM(B11/B10)</f>
        <v>677.4193548387096</v>
      </c>
      <c r="C12" s="597">
        <f t="shared" si="0"/>
        <v>692.5333333333333</v>
      </c>
      <c r="D12" s="597">
        <f t="shared" si="0"/>
        <v>651.5337423312883</v>
      </c>
      <c r="E12" s="597">
        <f t="shared" si="0"/>
        <v>600</v>
      </c>
      <c r="F12" s="597">
        <f t="shared" si="0"/>
        <v>28.499754601226993</v>
      </c>
      <c r="G12" s="597">
        <f t="shared" si="0"/>
        <v>617.6269113149847</v>
      </c>
      <c r="H12" s="597">
        <f t="shared" si="0"/>
        <v>600</v>
      </c>
      <c r="I12" s="597">
        <f t="shared" si="0"/>
        <v>587.473309608541</v>
      </c>
      <c r="J12" s="597">
        <f t="shared" si="0"/>
        <v>668.4362934362935</v>
      </c>
      <c r="K12" s="597">
        <f>SUM(K11/K10)</f>
        <v>533.3333333333334</v>
      </c>
      <c r="L12" s="597">
        <f>SUM(L11/L10)</f>
        <v>600</v>
      </c>
      <c r="M12" s="590"/>
    </row>
    <row r="13" spans="1:13" ht="15" customHeight="1">
      <c r="A13" s="596" t="s">
        <v>9</v>
      </c>
      <c r="B13" s="547">
        <v>31</v>
      </c>
      <c r="C13" s="547">
        <v>43</v>
      </c>
      <c r="D13" s="547">
        <v>102</v>
      </c>
      <c r="E13" s="547">
        <v>102</v>
      </c>
      <c r="F13" s="547">
        <v>42</v>
      </c>
      <c r="G13" s="547">
        <v>42</v>
      </c>
      <c r="H13" s="547">
        <v>43</v>
      </c>
      <c r="I13" s="547">
        <v>41</v>
      </c>
      <c r="J13" s="598">
        <v>19</v>
      </c>
      <c r="K13" s="598">
        <v>22</v>
      </c>
      <c r="L13" s="598">
        <v>6</v>
      </c>
      <c r="M13" s="590"/>
    </row>
    <row r="14" spans="1:12" ht="15" customHeight="1">
      <c r="A14" s="600"/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</row>
    <row r="15" spans="1:12" ht="15">
      <c r="A15" s="599" t="s">
        <v>349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</row>
    <row r="16" spans="1:12" ht="15">
      <c r="A16" s="931" t="s">
        <v>348</v>
      </c>
      <c r="B16" s="931"/>
      <c r="C16" s="931"/>
      <c r="D16" s="931"/>
      <c r="E16" s="931"/>
      <c r="F16" s="931"/>
      <c r="G16" s="931"/>
      <c r="H16" s="931"/>
      <c r="I16" s="931"/>
      <c r="J16" s="931"/>
      <c r="K16" s="931"/>
      <c r="L16" s="931"/>
    </row>
    <row r="17" ht="14.25">
      <c r="A17" s="588"/>
    </row>
  </sheetData>
  <sheetProtection/>
  <mergeCells count="6">
    <mergeCell ref="A7:F7"/>
    <mergeCell ref="A3:J3"/>
    <mergeCell ref="A4:L4"/>
    <mergeCell ref="A5:L5"/>
    <mergeCell ref="A6:L6"/>
    <mergeCell ref="A16:L16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83" r:id="rId2"/>
  <colBreaks count="1" manualBreakCount="1">
    <brk id="10" max="16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24.28125" style="79" customWidth="1"/>
    <col min="2" max="2" width="10.00390625" style="79" hidden="1" customWidth="1"/>
    <col min="3" max="3" width="11.8515625" style="79" hidden="1" customWidth="1"/>
    <col min="4" max="5" width="0" style="79" hidden="1" customWidth="1"/>
    <col min="6" max="6" width="13.00390625" style="79" hidden="1" customWidth="1"/>
    <col min="7" max="7" width="12.7109375" style="79" hidden="1" customWidth="1"/>
    <col min="8" max="8" width="12.7109375" style="79" customWidth="1"/>
    <col min="9" max="9" width="12.00390625" style="79" customWidth="1"/>
    <col min="10" max="11" width="12.140625" style="79" bestFit="1" customWidth="1"/>
    <col min="12" max="12" width="11.57421875" style="79" bestFit="1" customWidth="1"/>
    <col min="13" max="16384" width="11.421875" style="79" customWidth="1"/>
  </cols>
  <sheetData>
    <row r="1" spans="1:12" ht="15">
      <c r="A1" s="589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</row>
    <row r="2" spans="1:12" ht="15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</row>
    <row r="3" spans="1:12" ht="15">
      <c r="A3" s="933"/>
      <c r="B3" s="933"/>
      <c r="C3" s="933"/>
      <c r="D3" s="933"/>
      <c r="E3" s="933"/>
      <c r="F3" s="933"/>
      <c r="G3" s="933"/>
      <c r="H3" s="933"/>
      <c r="I3" s="933"/>
      <c r="J3" s="933"/>
      <c r="K3" s="590"/>
      <c r="L3" s="590"/>
    </row>
    <row r="4" spans="1:12" ht="15">
      <c r="A4" s="933" t="s">
        <v>166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</row>
    <row r="5" spans="1:12" ht="15">
      <c r="A5" s="933" t="s">
        <v>192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</row>
    <row r="6" spans="1:12" ht="15">
      <c r="A6" s="933" t="s">
        <v>290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</row>
    <row r="7" spans="1:12" ht="14.25">
      <c r="A7" s="934"/>
      <c r="B7" s="934"/>
      <c r="C7" s="934"/>
      <c r="D7" s="934"/>
      <c r="E7" s="934"/>
      <c r="F7" s="934"/>
      <c r="G7" s="590"/>
      <c r="H7" s="590"/>
      <c r="I7" s="590"/>
      <c r="J7" s="590"/>
      <c r="K7" s="590"/>
      <c r="L7" s="590"/>
    </row>
    <row r="8" spans="1:12" ht="26.25" customHeight="1" thickBot="1">
      <c r="A8" s="601" t="s">
        <v>111</v>
      </c>
      <c r="B8" s="601" t="s">
        <v>136</v>
      </c>
      <c r="C8" s="601" t="s">
        <v>145</v>
      </c>
      <c r="D8" s="601" t="s">
        <v>146</v>
      </c>
      <c r="E8" s="601" t="s">
        <v>159</v>
      </c>
      <c r="F8" s="601" t="s">
        <v>161</v>
      </c>
      <c r="G8" s="601" t="s">
        <v>168</v>
      </c>
      <c r="H8" s="601" t="s">
        <v>296</v>
      </c>
      <c r="I8" s="601" t="s">
        <v>297</v>
      </c>
      <c r="J8" s="602" t="s">
        <v>307</v>
      </c>
      <c r="K8" s="602" t="s">
        <v>298</v>
      </c>
      <c r="L8" s="602" t="s">
        <v>299</v>
      </c>
    </row>
    <row r="9" spans="1:12" ht="18.75" customHeight="1">
      <c r="A9" s="603" t="s">
        <v>3</v>
      </c>
      <c r="B9" s="604">
        <v>65.5</v>
      </c>
      <c r="C9" s="605">
        <v>48.34</v>
      </c>
      <c r="D9" s="605">
        <v>104.43</v>
      </c>
      <c r="E9" s="605">
        <v>88.82</v>
      </c>
      <c r="F9" s="605">
        <v>129.54</v>
      </c>
      <c r="G9" s="605">
        <v>133.6</v>
      </c>
      <c r="H9" s="605">
        <v>135.32</v>
      </c>
      <c r="I9" s="605">
        <v>111</v>
      </c>
      <c r="J9" s="606">
        <v>33.93</v>
      </c>
      <c r="K9" s="606">
        <v>34.48</v>
      </c>
      <c r="L9" s="606">
        <v>5.15</v>
      </c>
    </row>
    <row r="10" spans="1:12" ht="15" customHeight="1">
      <c r="A10" s="607" t="s">
        <v>5</v>
      </c>
      <c r="B10" s="608">
        <v>65.5</v>
      </c>
      <c r="C10" s="608">
        <v>48.05</v>
      </c>
      <c r="D10" s="608">
        <v>104.43</v>
      </c>
      <c r="E10" s="608">
        <v>88.82</v>
      </c>
      <c r="F10" s="608">
        <v>129.54</v>
      </c>
      <c r="G10" s="608">
        <v>133.6</v>
      </c>
      <c r="H10" s="608">
        <v>135.32</v>
      </c>
      <c r="I10" s="608">
        <v>106.25</v>
      </c>
      <c r="J10" s="609">
        <v>33.93</v>
      </c>
      <c r="K10" s="609">
        <v>34.48</v>
      </c>
      <c r="L10" s="609">
        <v>5.15</v>
      </c>
    </row>
    <row r="11" spans="1:12" ht="15" customHeight="1">
      <c r="A11" s="610" t="s">
        <v>67</v>
      </c>
      <c r="B11" s="608">
        <v>41640</v>
      </c>
      <c r="C11" s="608">
        <v>31438</v>
      </c>
      <c r="D11" s="608">
        <v>63511</v>
      </c>
      <c r="E11" s="608">
        <v>59971</v>
      </c>
      <c r="F11" s="608">
        <v>59272</v>
      </c>
      <c r="G11" s="608">
        <v>80820</v>
      </c>
      <c r="H11" s="608">
        <v>78790</v>
      </c>
      <c r="I11" s="608">
        <v>49625</v>
      </c>
      <c r="J11" s="609">
        <v>17988</v>
      </c>
      <c r="K11" s="609">
        <v>16800</v>
      </c>
      <c r="L11" s="609">
        <v>2520</v>
      </c>
    </row>
    <row r="12" spans="1:12" ht="15" customHeight="1">
      <c r="A12" s="607" t="s">
        <v>63</v>
      </c>
      <c r="B12" s="611">
        <f aca="true" t="shared" si="0" ref="B12:J12">SUM(B11/B10)</f>
        <v>635.7251908396946</v>
      </c>
      <c r="C12" s="611">
        <f t="shared" si="0"/>
        <v>654.276795005203</v>
      </c>
      <c r="D12" s="611">
        <f t="shared" si="0"/>
        <v>608.1681509144881</v>
      </c>
      <c r="E12" s="611">
        <f t="shared" si="0"/>
        <v>675.1970276964648</v>
      </c>
      <c r="F12" s="611">
        <f t="shared" si="0"/>
        <v>457.55751119345376</v>
      </c>
      <c r="G12" s="611">
        <f t="shared" si="0"/>
        <v>604.9401197604791</v>
      </c>
      <c r="H12" s="611">
        <f t="shared" si="0"/>
        <v>582.249482707656</v>
      </c>
      <c r="I12" s="611">
        <f t="shared" si="0"/>
        <v>467.05882352941177</v>
      </c>
      <c r="J12" s="611">
        <f t="shared" si="0"/>
        <v>530.1503094606543</v>
      </c>
      <c r="K12" s="611">
        <f>SUM(K11/K10)</f>
        <v>487.2389791183295</v>
      </c>
      <c r="L12" s="611">
        <f>SUM(L11/L10)</f>
        <v>489.32038834951453</v>
      </c>
    </row>
    <row r="13" spans="1:12" ht="15" customHeight="1">
      <c r="A13" s="612" t="s">
        <v>9</v>
      </c>
      <c r="B13" s="613">
        <v>57</v>
      </c>
      <c r="C13" s="613">
        <v>77</v>
      </c>
      <c r="D13" s="613">
        <v>166</v>
      </c>
      <c r="E13" s="613">
        <v>120</v>
      </c>
      <c r="F13" s="613">
        <v>101</v>
      </c>
      <c r="G13" s="613">
        <v>95</v>
      </c>
      <c r="H13" s="613">
        <v>99</v>
      </c>
      <c r="I13" s="613">
        <v>84</v>
      </c>
      <c r="J13" s="614">
        <v>52</v>
      </c>
      <c r="K13" s="614">
        <v>41</v>
      </c>
      <c r="L13" s="614">
        <v>17</v>
      </c>
    </row>
    <row r="14" ht="14.25">
      <c r="A14" s="587" t="s">
        <v>134</v>
      </c>
    </row>
    <row r="15" spans="1:12" ht="15">
      <c r="A15" s="790" t="s">
        <v>348</v>
      </c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</row>
    <row r="16" ht="14.25">
      <c r="A16" s="588"/>
    </row>
    <row r="17" ht="14.25">
      <c r="F17" s="79" t="s">
        <v>64</v>
      </c>
    </row>
    <row r="18" ht="14.25">
      <c r="H18" s="79" t="s">
        <v>64</v>
      </c>
    </row>
  </sheetData>
  <sheetProtection/>
  <mergeCells count="6">
    <mergeCell ref="A7:F7"/>
    <mergeCell ref="A3:J3"/>
    <mergeCell ref="A4:L4"/>
    <mergeCell ref="A5:L5"/>
    <mergeCell ref="A6:L6"/>
    <mergeCell ref="A15:L15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73"/>
  <sheetViews>
    <sheetView zoomScale="79" zoomScaleNormal="79" zoomScalePageLayoutView="0" workbookViewId="0" topLeftCell="A4">
      <selection activeCell="J75" sqref="J75"/>
    </sheetView>
  </sheetViews>
  <sheetFormatPr defaultColWidth="11.421875" defaultRowHeight="12.75"/>
  <cols>
    <col min="1" max="1" width="22.57421875" style="166" customWidth="1"/>
    <col min="2" max="2" width="24.7109375" style="166" customWidth="1"/>
    <col min="3" max="3" width="12.8515625" style="166" customWidth="1"/>
    <col min="4" max="4" width="13.7109375" style="166" customWidth="1"/>
    <col min="5" max="5" width="12.7109375" style="166" customWidth="1"/>
    <col min="6" max="6" width="12.8515625" style="166" customWidth="1"/>
    <col min="7" max="8" width="13.7109375" style="166" bestFit="1" customWidth="1"/>
    <col min="9" max="9" width="13.28125" style="166" customWidth="1"/>
    <col min="10" max="11" width="13.57421875" style="166" customWidth="1"/>
    <col min="12" max="12" width="12.57421875" style="166" customWidth="1"/>
    <col min="13" max="13" width="12.7109375" style="166" bestFit="1" customWidth="1"/>
    <col min="14" max="14" width="14.57421875" style="166" customWidth="1"/>
    <col min="15" max="15" width="13.421875" style="166" customWidth="1"/>
    <col min="16" max="16384" width="11.421875" style="166" customWidth="1"/>
  </cols>
  <sheetData>
    <row r="1" spans="1:15" ht="35.25" customHeight="1">
      <c r="A1" s="811"/>
      <c r="B1" s="811"/>
      <c r="C1" s="811"/>
      <c r="D1" s="811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19.5" customHeight="1">
      <c r="A2" s="811"/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289"/>
      <c r="O2" s="289"/>
    </row>
    <row r="3" spans="1:15" ht="15.75">
      <c r="A3" s="807" t="s">
        <v>166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</row>
    <row r="4" spans="1:15" ht="15.75">
      <c r="A4" s="807" t="s">
        <v>150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</row>
    <row r="5" spans="1:15" ht="15.75">
      <c r="A5" s="807" t="s">
        <v>267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</row>
    <row r="6" spans="1:15" ht="15.75">
      <c r="A6" s="807"/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289"/>
      <c r="O6" s="289"/>
    </row>
    <row r="7" spans="1:15" ht="15.75">
      <c r="A7" s="807"/>
      <c r="B7" s="807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289"/>
      <c r="O7" s="289"/>
    </row>
    <row r="8" spans="1:15" ht="15.75">
      <c r="A8" s="364" t="s">
        <v>50</v>
      </c>
      <c r="B8" s="364" t="s">
        <v>111</v>
      </c>
      <c r="C8" s="365" t="s">
        <v>91</v>
      </c>
      <c r="D8" s="365" t="s">
        <v>309</v>
      </c>
      <c r="E8" s="365" t="s">
        <v>139</v>
      </c>
      <c r="F8" s="365" t="s">
        <v>310</v>
      </c>
      <c r="G8" s="365" t="s">
        <v>300</v>
      </c>
      <c r="H8" s="365" t="s">
        <v>302</v>
      </c>
      <c r="I8" s="365" t="s">
        <v>303</v>
      </c>
      <c r="J8" s="365" t="s">
        <v>304</v>
      </c>
      <c r="K8" s="365" t="s">
        <v>305</v>
      </c>
      <c r="L8" s="365" t="s">
        <v>306</v>
      </c>
      <c r="M8" s="294" t="s">
        <v>307</v>
      </c>
      <c r="N8" s="294" t="s">
        <v>298</v>
      </c>
      <c r="O8" s="294" t="s">
        <v>311</v>
      </c>
    </row>
    <row r="9" spans="1:15" ht="15.75">
      <c r="A9" s="813" t="s">
        <v>27</v>
      </c>
      <c r="B9" s="366" t="s">
        <v>3</v>
      </c>
      <c r="C9" s="367">
        <f aca="true" t="shared" si="0" ref="C9:M9">SUM(C14+C19+C24+C29+C34+C39+C44+C49+C54+C59+C64)</f>
        <v>1395</v>
      </c>
      <c r="D9" s="367">
        <f t="shared" si="0"/>
        <v>5750.38</v>
      </c>
      <c r="E9" s="367">
        <f t="shared" si="0"/>
        <v>4218.1</v>
      </c>
      <c r="F9" s="367">
        <f t="shared" si="0"/>
        <v>3560.28</v>
      </c>
      <c r="G9" s="367">
        <f t="shared" si="0"/>
        <v>5802.34</v>
      </c>
      <c r="H9" s="367">
        <f t="shared" si="0"/>
        <v>5871.17</v>
      </c>
      <c r="I9" s="367">
        <f t="shared" si="0"/>
        <v>4625.12</v>
      </c>
      <c r="J9" s="367">
        <f t="shared" si="0"/>
        <v>4155.36</v>
      </c>
      <c r="K9" s="367">
        <f t="shared" si="0"/>
        <v>2851.07</v>
      </c>
      <c r="L9" s="367">
        <f t="shared" si="0"/>
        <v>3542.4399999999996</v>
      </c>
      <c r="M9" s="367">
        <f t="shared" si="0"/>
        <v>4003.97</v>
      </c>
      <c r="N9" s="367">
        <f aca="true" t="shared" si="1" ref="N9:O11">SUM(N14+N19+N24+N29+N34+N39+N44+N49+N54+N59+N64)</f>
        <v>4868.71</v>
      </c>
      <c r="O9" s="367">
        <f t="shared" si="1"/>
        <v>2771.14</v>
      </c>
    </row>
    <row r="10" spans="1:15" ht="15.75">
      <c r="A10" s="813"/>
      <c r="B10" s="368" t="s">
        <v>5</v>
      </c>
      <c r="C10" s="367">
        <f aca="true" t="shared" si="2" ref="C10:M10">SUM(C15+C20+C25+C30+C35+C40+C45+C50+C55+C60+C65)</f>
        <v>1395</v>
      </c>
      <c r="D10" s="367">
        <f t="shared" si="2"/>
        <v>5750.38</v>
      </c>
      <c r="E10" s="367">
        <f t="shared" si="2"/>
        <v>4136.27</v>
      </c>
      <c r="F10" s="367">
        <f t="shared" si="2"/>
        <v>3425.8100000000004</v>
      </c>
      <c r="G10" s="367">
        <f t="shared" si="2"/>
        <v>5641.7300000000005</v>
      </c>
      <c r="H10" s="367">
        <f t="shared" si="2"/>
        <v>5813.42</v>
      </c>
      <c r="I10" s="367">
        <f t="shared" si="2"/>
        <v>4430.580000000001</v>
      </c>
      <c r="J10" s="367">
        <f t="shared" si="2"/>
        <v>4070.9400000000005</v>
      </c>
      <c r="K10" s="367">
        <f t="shared" si="2"/>
        <v>2817.17</v>
      </c>
      <c r="L10" s="367">
        <f t="shared" si="2"/>
        <v>3423.16</v>
      </c>
      <c r="M10" s="367">
        <f t="shared" si="2"/>
        <v>3967.7899999999995</v>
      </c>
      <c r="N10" s="367">
        <f t="shared" si="1"/>
        <v>4606.05</v>
      </c>
      <c r="O10" s="367">
        <f t="shared" si="1"/>
        <v>2649.3</v>
      </c>
    </row>
    <row r="11" spans="1:15" ht="15.75">
      <c r="A11" s="813"/>
      <c r="B11" s="369" t="s">
        <v>67</v>
      </c>
      <c r="C11" s="367">
        <f aca="true" t="shared" si="3" ref="C11:M11">SUM(C16+C21+C26+C31+C36+C41+C46+C51+C56+C61+C66)</f>
        <v>77923</v>
      </c>
      <c r="D11" s="367">
        <f t="shared" si="3"/>
        <v>321750</v>
      </c>
      <c r="E11" s="367">
        <f t="shared" si="3"/>
        <v>210976</v>
      </c>
      <c r="F11" s="367">
        <f t="shared" si="3"/>
        <v>189924.5</v>
      </c>
      <c r="G11" s="367">
        <f t="shared" si="3"/>
        <v>316257.59</v>
      </c>
      <c r="H11" s="367">
        <f t="shared" si="3"/>
        <v>400571.1</v>
      </c>
      <c r="I11" s="367">
        <f t="shared" si="3"/>
        <v>314716.19</v>
      </c>
      <c r="J11" s="367">
        <f t="shared" si="3"/>
        <v>274199.95</v>
      </c>
      <c r="K11" s="367">
        <f t="shared" si="3"/>
        <v>173191.75</v>
      </c>
      <c r="L11" s="367">
        <f t="shared" si="3"/>
        <v>227425.02</v>
      </c>
      <c r="M11" s="367">
        <f t="shared" si="3"/>
        <v>247608.09999999998</v>
      </c>
      <c r="N11" s="367">
        <f t="shared" si="1"/>
        <v>335126.94000000006</v>
      </c>
      <c r="O11" s="367">
        <f t="shared" si="1"/>
        <v>195243.34</v>
      </c>
    </row>
    <row r="12" spans="1:15" ht="15.75">
      <c r="A12" s="813"/>
      <c r="B12" s="368" t="s">
        <v>128</v>
      </c>
      <c r="C12" s="370">
        <f aca="true" t="shared" si="4" ref="C12:M12">SUM(C11/C10)</f>
        <v>55.85878136200717</v>
      </c>
      <c r="D12" s="370">
        <f t="shared" si="4"/>
        <v>55.95282398728432</v>
      </c>
      <c r="E12" s="370">
        <f t="shared" si="4"/>
        <v>51.00634146223529</v>
      </c>
      <c r="F12" s="370">
        <f t="shared" si="4"/>
        <v>55.43929756758255</v>
      </c>
      <c r="G12" s="370">
        <f t="shared" si="4"/>
        <v>56.056846038360575</v>
      </c>
      <c r="H12" s="370">
        <f t="shared" si="4"/>
        <v>68.90455188168066</v>
      </c>
      <c r="I12" s="370">
        <f t="shared" si="4"/>
        <v>71.03272934920483</v>
      </c>
      <c r="J12" s="370">
        <f t="shared" si="4"/>
        <v>67.35543879300603</v>
      </c>
      <c r="K12" s="370">
        <f t="shared" si="4"/>
        <v>61.47720939808389</v>
      </c>
      <c r="L12" s="370">
        <f t="shared" si="4"/>
        <v>66.43715748022295</v>
      </c>
      <c r="M12" s="370">
        <f t="shared" si="4"/>
        <v>62.404537538529006</v>
      </c>
      <c r="N12" s="370">
        <f>SUM(N11/N10)</f>
        <v>72.75799003484549</v>
      </c>
      <c r="O12" s="370">
        <f>SUM(O11/O10)</f>
        <v>73.6961989959612</v>
      </c>
    </row>
    <row r="13" spans="1:15" ht="15.75">
      <c r="A13" s="813"/>
      <c r="B13" s="368" t="s">
        <v>9</v>
      </c>
      <c r="C13" s="371">
        <f aca="true" t="shared" si="5" ref="C13:M13">SUM(C18+C23+C28+C33+C38+C43+C48+C53+C58+C63+C68)</f>
        <v>758</v>
      </c>
      <c r="D13" s="371">
        <f t="shared" si="5"/>
        <v>2981</v>
      </c>
      <c r="E13" s="371">
        <f t="shared" si="5"/>
        <v>3094</v>
      </c>
      <c r="F13" s="371">
        <f t="shared" si="5"/>
        <v>2050</v>
      </c>
      <c r="G13" s="371">
        <f t="shared" si="5"/>
        <v>3993</v>
      </c>
      <c r="H13" s="371">
        <f t="shared" si="5"/>
        <v>3186</v>
      </c>
      <c r="I13" s="371">
        <f t="shared" si="5"/>
        <v>2280</v>
      </c>
      <c r="J13" s="371">
        <f t="shared" si="5"/>
        <v>2498</v>
      </c>
      <c r="K13" s="371">
        <f t="shared" si="5"/>
        <v>1795</v>
      </c>
      <c r="L13" s="371">
        <f t="shared" si="5"/>
        <v>1894</v>
      </c>
      <c r="M13" s="371">
        <f t="shared" si="5"/>
        <v>2235</v>
      </c>
      <c r="N13" s="371">
        <f>SUM(N18+N23+N28+N33+N38+N43+N48+N53+N58+N63+N68)</f>
        <v>1838</v>
      </c>
      <c r="O13" s="371">
        <f>SUM(O18+O23+O28+O33+O38+O43+O48+O53+O58+O63+O68)</f>
        <v>1702</v>
      </c>
    </row>
    <row r="14" spans="1:15" ht="15">
      <c r="A14" s="808" t="s">
        <v>6</v>
      </c>
      <c r="B14" s="372" t="s">
        <v>3</v>
      </c>
      <c r="C14" s="307">
        <v>1167</v>
      </c>
      <c r="D14" s="307">
        <v>2848.5</v>
      </c>
      <c r="E14" s="307">
        <v>2451.13</v>
      </c>
      <c r="F14" s="307">
        <v>2377.63</v>
      </c>
      <c r="G14" s="307">
        <v>2261.56</v>
      </c>
      <c r="H14" s="307">
        <v>2308.25</v>
      </c>
      <c r="I14" s="307">
        <v>1653.94</v>
      </c>
      <c r="J14" s="307">
        <v>1718.88</v>
      </c>
      <c r="K14" s="307">
        <v>1202.58</v>
      </c>
      <c r="L14" s="307">
        <v>1581</v>
      </c>
      <c r="M14" s="307">
        <v>2465.75</v>
      </c>
      <c r="N14" s="307">
        <v>3266.26</v>
      </c>
      <c r="O14" s="307">
        <v>881.8</v>
      </c>
    </row>
    <row r="15" spans="1:15" ht="15">
      <c r="A15" s="809"/>
      <c r="B15" s="372" t="s">
        <v>5</v>
      </c>
      <c r="C15" s="307">
        <v>1167</v>
      </c>
      <c r="D15" s="307">
        <v>2848.5</v>
      </c>
      <c r="E15" s="307">
        <v>2447.13</v>
      </c>
      <c r="F15" s="307">
        <v>2375.88</v>
      </c>
      <c r="G15" s="373">
        <v>2187.21</v>
      </c>
      <c r="H15" s="307">
        <v>2305.95</v>
      </c>
      <c r="I15" s="307">
        <v>1653.69</v>
      </c>
      <c r="J15" s="307">
        <v>1716.88</v>
      </c>
      <c r="K15" s="307">
        <v>1202.58</v>
      </c>
      <c r="L15" s="307">
        <v>1507.73</v>
      </c>
      <c r="M15" s="307">
        <v>2465.63</v>
      </c>
      <c r="N15" s="307">
        <v>3031.06</v>
      </c>
      <c r="O15" s="307">
        <v>795.87</v>
      </c>
    </row>
    <row r="16" spans="1:15" ht="15">
      <c r="A16" s="809"/>
      <c r="B16" s="372" t="s">
        <v>67</v>
      </c>
      <c r="C16" s="307">
        <v>66322</v>
      </c>
      <c r="D16" s="307">
        <v>155601</v>
      </c>
      <c r="E16" s="307">
        <v>139963</v>
      </c>
      <c r="F16" s="307">
        <v>143960</v>
      </c>
      <c r="G16" s="307">
        <v>120041</v>
      </c>
      <c r="H16" s="307">
        <v>174646</v>
      </c>
      <c r="I16" s="307">
        <v>108190.19</v>
      </c>
      <c r="J16" s="307">
        <v>111363</v>
      </c>
      <c r="K16" s="307">
        <v>65349</v>
      </c>
      <c r="L16" s="307">
        <v>75619.2</v>
      </c>
      <c r="M16" s="307">
        <v>138534</v>
      </c>
      <c r="N16" s="307">
        <v>211458</v>
      </c>
      <c r="O16" s="307">
        <v>46460</v>
      </c>
    </row>
    <row r="17" spans="1:15" ht="15">
      <c r="A17" s="809"/>
      <c r="B17" s="372" t="s">
        <v>63</v>
      </c>
      <c r="C17" s="374">
        <f>SUM(C16/C15)</f>
        <v>56.831191088260496</v>
      </c>
      <c r="D17" s="374">
        <f>SUM(D16/D15)</f>
        <v>54.62559241706161</v>
      </c>
      <c r="E17" s="375">
        <f aca="true" t="shared" si="6" ref="E17:J17">(E16/E15)</f>
        <v>57.19475467179921</v>
      </c>
      <c r="F17" s="375">
        <f t="shared" si="6"/>
        <v>60.59228580568042</v>
      </c>
      <c r="G17" s="375">
        <f t="shared" si="6"/>
        <v>54.883161653430626</v>
      </c>
      <c r="H17" s="375">
        <f t="shared" si="6"/>
        <v>75.7371148550489</v>
      </c>
      <c r="I17" s="375">
        <f t="shared" si="6"/>
        <v>65.42350138175837</v>
      </c>
      <c r="J17" s="375">
        <f t="shared" si="6"/>
        <v>64.8635897674852</v>
      </c>
      <c r="K17" s="375">
        <f>(K16/K15)</f>
        <v>54.340667564735824</v>
      </c>
      <c r="L17" s="375">
        <f>(L16/L15)</f>
        <v>50.154337978285234</v>
      </c>
      <c r="M17" s="375">
        <f>(M16/M15)</f>
        <v>56.18604575706817</v>
      </c>
      <c r="N17" s="375">
        <f>(N16/N15)</f>
        <v>69.76371302448648</v>
      </c>
      <c r="O17" s="375">
        <f>(O16/O15)</f>
        <v>58.37636799979896</v>
      </c>
    </row>
    <row r="18" spans="1:15" ht="15">
      <c r="A18" s="810"/>
      <c r="B18" s="372" t="s">
        <v>9</v>
      </c>
      <c r="C18" s="319">
        <v>591</v>
      </c>
      <c r="D18" s="319">
        <v>1056</v>
      </c>
      <c r="E18" s="319">
        <v>1096</v>
      </c>
      <c r="F18" s="319">
        <v>899</v>
      </c>
      <c r="G18" s="319">
        <v>1200</v>
      </c>
      <c r="H18" s="319">
        <v>1015</v>
      </c>
      <c r="I18" s="319">
        <v>537</v>
      </c>
      <c r="J18" s="319">
        <v>694</v>
      </c>
      <c r="K18" s="319">
        <v>597</v>
      </c>
      <c r="L18" s="319">
        <v>646</v>
      </c>
      <c r="M18" s="315">
        <v>885</v>
      </c>
      <c r="N18" s="315">
        <v>754</v>
      </c>
      <c r="O18" s="315">
        <v>359</v>
      </c>
    </row>
    <row r="19" spans="1:15" ht="15">
      <c r="A19" s="815" t="s">
        <v>11</v>
      </c>
      <c r="B19" s="376" t="s">
        <v>3</v>
      </c>
      <c r="C19" s="377">
        <v>70</v>
      </c>
      <c r="D19" s="377">
        <v>131.38</v>
      </c>
      <c r="E19" s="377">
        <v>346.97</v>
      </c>
      <c r="F19" s="377">
        <v>170.44</v>
      </c>
      <c r="G19" s="373">
        <v>435.19</v>
      </c>
      <c r="H19" s="373">
        <v>368.48</v>
      </c>
      <c r="I19" s="373">
        <v>251.25</v>
      </c>
      <c r="J19" s="373">
        <v>314.17</v>
      </c>
      <c r="K19" s="373">
        <v>109.95</v>
      </c>
      <c r="L19" s="378">
        <v>41.8</v>
      </c>
      <c r="M19" s="307">
        <v>61.85</v>
      </c>
      <c r="N19" s="307">
        <v>159.47</v>
      </c>
      <c r="O19" s="307">
        <v>230.49</v>
      </c>
    </row>
    <row r="20" spans="1:15" ht="15">
      <c r="A20" s="816"/>
      <c r="B20" s="376" t="s">
        <v>5</v>
      </c>
      <c r="C20" s="377">
        <v>70</v>
      </c>
      <c r="D20" s="377">
        <v>131.38</v>
      </c>
      <c r="E20" s="377">
        <v>346.97</v>
      </c>
      <c r="F20" s="377">
        <v>169</v>
      </c>
      <c r="G20" s="373">
        <v>435.19</v>
      </c>
      <c r="H20" s="373">
        <v>368.23</v>
      </c>
      <c r="I20" s="378">
        <v>195.7</v>
      </c>
      <c r="J20" s="378">
        <v>308.17</v>
      </c>
      <c r="K20" s="378">
        <v>109.95</v>
      </c>
      <c r="L20" s="378">
        <v>41.8</v>
      </c>
      <c r="M20" s="307">
        <v>54.85</v>
      </c>
      <c r="N20" s="307">
        <v>158.37</v>
      </c>
      <c r="O20" s="307">
        <v>222.49</v>
      </c>
    </row>
    <row r="21" spans="1:15" ht="15">
      <c r="A21" s="816"/>
      <c r="B21" s="376" t="s">
        <v>67</v>
      </c>
      <c r="C21" s="377">
        <v>2800</v>
      </c>
      <c r="D21" s="377">
        <v>6963</v>
      </c>
      <c r="E21" s="377">
        <v>10701</v>
      </c>
      <c r="F21" s="377">
        <v>7820</v>
      </c>
      <c r="G21" s="307">
        <v>11219.89</v>
      </c>
      <c r="H21" s="307">
        <v>12334.3</v>
      </c>
      <c r="I21" s="307">
        <v>6332.7</v>
      </c>
      <c r="J21" s="307">
        <v>13249.6</v>
      </c>
      <c r="K21" s="307">
        <v>3818.5</v>
      </c>
      <c r="L21" s="307">
        <v>1694.7</v>
      </c>
      <c r="M21" s="307">
        <v>2671.5</v>
      </c>
      <c r="N21" s="307">
        <v>7030.56</v>
      </c>
      <c r="O21" s="307">
        <v>8404.05</v>
      </c>
    </row>
    <row r="22" spans="1:15" ht="15">
      <c r="A22" s="816"/>
      <c r="B22" s="372" t="s">
        <v>128</v>
      </c>
      <c r="C22" s="377">
        <f aca="true" t="shared" si="7" ref="C22:H22">SUM(C21/C20)</f>
        <v>40</v>
      </c>
      <c r="D22" s="377">
        <f t="shared" si="7"/>
        <v>52.99893438879586</v>
      </c>
      <c r="E22" s="377">
        <f t="shared" si="7"/>
        <v>30.841283108049684</v>
      </c>
      <c r="F22" s="377">
        <f t="shared" si="7"/>
        <v>46.27218934911242</v>
      </c>
      <c r="G22" s="377">
        <f t="shared" si="7"/>
        <v>25.781589650497484</v>
      </c>
      <c r="H22" s="377">
        <f t="shared" si="7"/>
        <v>33.49618444993618</v>
      </c>
      <c r="I22" s="377">
        <f aca="true" t="shared" si="8" ref="I22:N22">SUM(I21/I20)</f>
        <v>32.359223300970875</v>
      </c>
      <c r="J22" s="377">
        <f t="shared" si="8"/>
        <v>42.99445111464451</v>
      </c>
      <c r="K22" s="377">
        <f t="shared" si="8"/>
        <v>34.72942246475671</v>
      </c>
      <c r="L22" s="377">
        <f t="shared" si="8"/>
        <v>40.54306220095694</v>
      </c>
      <c r="M22" s="377">
        <f t="shared" si="8"/>
        <v>48.70556061987238</v>
      </c>
      <c r="N22" s="377">
        <f t="shared" si="8"/>
        <v>44.393256298541395</v>
      </c>
      <c r="O22" s="377">
        <f>SUM(O21/O20)</f>
        <v>37.77270888579262</v>
      </c>
    </row>
    <row r="23" spans="1:15" ht="15">
      <c r="A23" s="817"/>
      <c r="B23" s="372" t="s">
        <v>9</v>
      </c>
      <c r="C23" s="319">
        <v>24</v>
      </c>
      <c r="D23" s="319">
        <v>56</v>
      </c>
      <c r="E23" s="319">
        <v>799</v>
      </c>
      <c r="F23" s="319">
        <v>205</v>
      </c>
      <c r="G23" s="319">
        <v>708</v>
      </c>
      <c r="H23" s="319">
        <v>366</v>
      </c>
      <c r="I23" s="319">
        <v>236</v>
      </c>
      <c r="J23" s="319">
        <v>377</v>
      </c>
      <c r="K23" s="319">
        <v>109</v>
      </c>
      <c r="L23" s="319">
        <v>49</v>
      </c>
      <c r="M23" s="315">
        <v>302</v>
      </c>
      <c r="N23" s="315">
        <v>161</v>
      </c>
      <c r="O23" s="315">
        <v>255</v>
      </c>
    </row>
    <row r="24" spans="1:15" ht="15">
      <c r="A24" s="808" t="s">
        <v>13</v>
      </c>
      <c r="B24" s="376" t="s">
        <v>3</v>
      </c>
      <c r="C24" s="469">
        <v>0</v>
      </c>
      <c r="D24" s="377">
        <v>905.98</v>
      </c>
      <c r="E24" s="377">
        <v>433.7</v>
      </c>
      <c r="F24" s="377">
        <v>398.9</v>
      </c>
      <c r="G24" s="373">
        <v>791.79</v>
      </c>
      <c r="H24" s="373">
        <v>767.98</v>
      </c>
      <c r="I24" s="373">
        <v>416.79</v>
      </c>
      <c r="J24" s="373">
        <v>528.48</v>
      </c>
      <c r="K24" s="378">
        <v>411.99</v>
      </c>
      <c r="L24" s="373">
        <v>397.85</v>
      </c>
      <c r="M24" s="307">
        <v>315.94</v>
      </c>
      <c r="N24" s="307">
        <v>293.74</v>
      </c>
      <c r="O24" s="307">
        <v>368.13</v>
      </c>
    </row>
    <row r="25" spans="1:15" ht="15">
      <c r="A25" s="809"/>
      <c r="B25" s="376" t="s">
        <v>5</v>
      </c>
      <c r="C25" s="469">
        <v>0</v>
      </c>
      <c r="D25" s="307">
        <v>905.98</v>
      </c>
      <c r="E25" s="307">
        <v>422.2</v>
      </c>
      <c r="F25" s="307">
        <v>370.65</v>
      </c>
      <c r="G25" s="373">
        <v>726.53</v>
      </c>
      <c r="H25" s="373">
        <v>767.98</v>
      </c>
      <c r="I25" s="373">
        <v>414.79</v>
      </c>
      <c r="J25" s="373">
        <v>526.98</v>
      </c>
      <c r="K25" s="373">
        <v>402.96</v>
      </c>
      <c r="L25" s="373">
        <v>397.85</v>
      </c>
      <c r="M25" s="307">
        <v>310.89</v>
      </c>
      <c r="N25" s="307">
        <v>273.87</v>
      </c>
      <c r="O25" s="307">
        <v>345.84</v>
      </c>
    </row>
    <row r="26" spans="1:15" ht="15">
      <c r="A26" s="809"/>
      <c r="B26" s="376" t="s">
        <v>67</v>
      </c>
      <c r="C26" s="469">
        <v>0</v>
      </c>
      <c r="D26" s="307">
        <v>55202</v>
      </c>
      <c r="E26" s="307">
        <v>17721</v>
      </c>
      <c r="F26" s="307">
        <v>18130.9</v>
      </c>
      <c r="G26" s="307">
        <v>36812.1</v>
      </c>
      <c r="H26" s="307">
        <v>49782.4</v>
      </c>
      <c r="I26" s="307">
        <v>21635.35</v>
      </c>
      <c r="J26" s="307">
        <v>37409.28</v>
      </c>
      <c r="K26" s="307">
        <v>22192.93</v>
      </c>
      <c r="L26" s="307">
        <v>28368.5</v>
      </c>
      <c r="M26" s="307">
        <v>21317.62</v>
      </c>
      <c r="N26" s="307">
        <v>18769.5</v>
      </c>
      <c r="O26" s="307">
        <v>22383.12</v>
      </c>
    </row>
    <row r="27" spans="1:15" ht="15">
      <c r="A27" s="809"/>
      <c r="B27" s="372" t="s">
        <v>128</v>
      </c>
      <c r="C27" s="469">
        <v>0</v>
      </c>
      <c r="D27" s="377">
        <f aca="true" t="shared" si="9" ref="D27:M27">SUM(D26/D25)</f>
        <v>60.930704872072226</v>
      </c>
      <c r="E27" s="377">
        <f t="shared" si="9"/>
        <v>41.97299857887257</v>
      </c>
      <c r="F27" s="377">
        <f t="shared" si="9"/>
        <v>48.9164980439768</v>
      </c>
      <c r="G27" s="377">
        <f t="shared" si="9"/>
        <v>50.66838258571566</v>
      </c>
      <c r="H27" s="377">
        <f t="shared" si="9"/>
        <v>64.82252141982865</v>
      </c>
      <c r="I27" s="377">
        <f t="shared" si="9"/>
        <v>52.15976759323995</v>
      </c>
      <c r="J27" s="377">
        <f t="shared" si="9"/>
        <v>70.98804508710008</v>
      </c>
      <c r="K27" s="377">
        <f t="shared" si="9"/>
        <v>55.07477168949772</v>
      </c>
      <c r="L27" s="377">
        <f t="shared" si="9"/>
        <v>71.3045117506598</v>
      </c>
      <c r="M27" s="377">
        <f t="shared" si="9"/>
        <v>68.56965486184824</v>
      </c>
      <c r="N27" s="377">
        <f>SUM(N26/N25)</f>
        <v>68.53434111074597</v>
      </c>
      <c r="O27" s="377">
        <f>SUM(O26/O25)</f>
        <v>64.72102706453852</v>
      </c>
    </row>
    <row r="28" spans="1:15" ht="15">
      <c r="A28" s="810"/>
      <c r="B28" s="372" t="s">
        <v>9</v>
      </c>
      <c r="C28" s="469">
        <v>0</v>
      </c>
      <c r="D28" s="319">
        <v>837</v>
      </c>
      <c r="E28" s="319">
        <v>421</v>
      </c>
      <c r="F28" s="319">
        <v>373</v>
      </c>
      <c r="G28" s="319">
        <v>627</v>
      </c>
      <c r="H28" s="319">
        <v>418</v>
      </c>
      <c r="I28" s="319">
        <v>316</v>
      </c>
      <c r="J28" s="319">
        <v>439</v>
      </c>
      <c r="K28" s="319">
        <v>372</v>
      </c>
      <c r="L28" s="319">
        <v>350</v>
      </c>
      <c r="M28" s="315">
        <v>302</v>
      </c>
      <c r="N28" s="315">
        <v>257</v>
      </c>
      <c r="O28" s="315">
        <v>332</v>
      </c>
    </row>
    <row r="29" spans="1:15" ht="15">
      <c r="A29" s="808" t="s">
        <v>15</v>
      </c>
      <c r="B29" s="376" t="s">
        <v>3</v>
      </c>
      <c r="C29" s="469">
        <v>0</v>
      </c>
      <c r="D29" s="377">
        <v>166.52</v>
      </c>
      <c r="E29" s="377">
        <v>94.93</v>
      </c>
      <c r="F29" s="377">
        <v>31.39</v>
      </c>
      <c r="G29" s="373">
        <v>91.8</v>
      </c>
      <c r="H29" s="373">
        <v>152.81</v>
      </c>
      <c r="I29" s="373">
        <v>62.22</v>
      </c>
      <c r="J29" s="373">
        <v>75.99</v>
      </c>
      <c r="K29" s="378">
        <v>67.7</v>
      </c>
      <c r="L29" s="373">
        <v>91.62</v>
      </c>
      <c r="M29" s="307">
        <v>68.64</v>
      </c>
      <c r="N29" s="307">
        <v>74.14</v>
      </c>
      <c r="O29" s="307">
        <v>82.73</v>
      </c>
    </row>
    <row r="30" spans="1:15" ht="15">
      <c r="A30" s="809"/>
      <c r="B30" s="376" t="s">
        <v>5</v>
      </c>
      <c r="C30" s="469">
        <v>0</v>
      </c>
      <c r="D30" s="307">
        <v>166.52</v>
      </c>
      <c r="E30" s="307">
        <v>57.3</v>
      </c>
      <c r="F30" s="307">
        <v>26.38</v>
      </c>
      <c r="G30" s="373">
        <v>91.8</v>
      </c>
      <c r="H30" s="373">
        <v>151.11</v>
      </c>
      <c r="I30" s="373">
        <v>60.47</v>
      </c>
      <c r="J30" s="373">
        <v>40.57</v>
      </c>
      <c r="K30" s="373">
        <v>60.38</v>
      </c>
      <c r="L30" s="373">
        <v>85.86</v>
      </c>
      <c r="M30" s="307">
        <v>67.64</v>
      </c>
      <c r="N30" s="307">
        <v>73.15</v>
      </c>
      <c r="O30" s="307">
        <v>82.61</v>
      </c>
    </row>
    <row r="31" spans="1:15" ht="15">
      <c r="A31" s="809"/>
      <c r="B31" s="376" t="s">
        <v>127</v>
      </c>
      <c r="C31" s="469">
        <v>0</v>
      </c>
      <c r="D31" s="307">
        <v>8659</v>
      </c>
      <c r="E31" s="307">
        <v>2207</v>
      </c>
      <c r="F31" s="307">
        <v>1462.5</v>
      </c>
      <c r="G31" s="307">
        <v>4720.6</v>
      </c>
      <c r="H31" s="307">
        <v>7507.4</v>
      </c>
      <c r="I31" s="307">
        <v>2473.29</v>
      </c>
      <c r="J31" s="307">
        <v>1556.94</v>
      </c>
      <c r="K31" s="307">
        <v>1789.95</v>
      </c>
      <c r="L31" s="307">
        <v>3835.31</v>
      </c>
      <c r="M31" s="307">
        <v>3496.77</v>
      </c>
      <c r="N31" s="307">
        <v>4204</v>
      </c>
      <c r="O31" s="307">
        <v>4596.06</v>
      </c>
    </row>
    <row r="32" spans="1:15" ht="15">
      <c r="A32" s="809"/>
      <c r="B32" s="372" t="s">
        <v>63</v>
      </c>
      <c r="C32" s="469">
        <v>0</v>
      </c>
      <c r="D32" s="307">
        <f aca="true" t="shared" si="10" ref="D32:M32">SUM(D31/D30)</f>
        <v>51.99975978861398</v>
      </c>
      <c r="E32" s="307">
        <f t="shared" si="10"/>
        <v>38.51657940663176</v>
      </c>
      <c r="F32" s="307">
        <f t="shared" si="10"/>
        <v>55.43972706595906</v>
      </c>
      <c r="G32" s="307">
        <f t="shared" si="10"/>
        <v>51.42265795206972</v>
      </c>
      <c r="H32" s="307">
        <f t="shared" si="10"/>
        <v>49.68168883594732</v>
      </c>
      <c r="I32" s="307">
        <f t="shared" si="10"/>
        <v>40.901107987431786</v>
      </c>
      <c r="J32" s="307">
        <f t="shared" si="10"/>
        <v>38.37663298003451</v>
      </c>
      <c r="K32" s="307">
        <f t="shared" si="10"/>
        <v>29.644749917191124</v>
      </c>
      <c r="L32" s="307">
        <f t="shared" si="10"/>
        <v>44.669345446075006</v>
      </c>
      <c r="M32" s="307">
        <f t="shared" si="10"/>
        <v>51.69677705499704</v>
      </c>
      <c r="N32" s="307">
        <f>SUM(N31/N30)</f>
        <v>57.470950102529045</v>
      </c>
      <c r="O32" s="307">
        <f>SUM(O31/O30)</f>
        <v>55.63563733204213</v>
      </c>
    </row>
    <row r="33" spans="1:15" ht="15">
      <c r="A33" s="810"/>
      <c r="B33" s="372" t="s">
        <v>9</v>
      </c>
      <c r="C33" s="469">
        <v>0</v>
      </c>
      <c r="D33" s="319">
        <v>214</v>
      </c>
      <c r="E33" s="319">
        <v>46</v>
      </c>
      <c r="F33" s="319">
        <v>25</v>
      </c>
      <c r="G33" s="319">
        <v>145</v>
      </c>
      <c r="H33" s="319">
        <v>214</v>
      </c>
      <c r="I33" s="319">
        <v>158</v>
      </c>
      <c r="J33" s="319">
        <v>124</v>
      </c>
      <c r="K33" s="319">
        <v>106</v>
      </c>
      <c r="L33" s="319">
        <v>151</v>
      </c>
      <c r="M33" s="315">
        <v>104</v>
      </c>
      <c r="N33" s="315">
        <v>145</v>
      </c>
      <c r="O33" s="315">
        <v>145</v>
      </c>
    </row>
    <row r="34" spans="1:15" ht="15">
      <c r="A34" s="808" t="s">
        <v>170</v>
      </c>
      <c r="B34" s="379" t="s">
        <v>3</v>
      </c>
      <c r="C34" s="469">
        <v>0</v>
      </c>
      <c r="D34" s="377">
        <v>150</v>
      </c>
      <c r="E34" s="469">
        <v>0</v>
      </c>
      <c r="F34" s="469">
        <v>0</v>
      </c>
      <c r="G34" s="469">
        <v>0</v>
      </c>
      <c r="H34" s="469">
        <v>0</v>
      </c>
      <c r="I34" s="378">
        <v>14.84</v>
      </c>
      <c r="J34" s="472">
        <v>0</v>
      </c>
      <c r="K34" s="378">
        <v>7</v>
      </c>
      <c r="L34" s="472">
        <v>0</v>
      </c>
      <c r="M34" s="307">
        <v>0.25</v>
      </c>
      <c r="N34" s="307">
        <v>18.5</v>
      </c>
      <c r="O34" s="307">
        <v>0.73</v>
      </c>
    </row>
    <row r="35" spans="1:15" ht="15">
      <c r="A35" s="809"/>
      <c r="B35" s="380" t="s">
        <v>5</v>
      </c>
      <c r="C35" s="469">
        <v>0</v>
      </c>
      <c r="D35" s="307">
        <v>150</v>
      </c>
      <c r="E35" s="469">
        <v>0</v>
      </c>
      <c r="F35" s="469">
        <v>0</v>
      </c>
      <c r="G35" s="469">
        <v>0</v>
      </c>
      <c r="H35" s="469">
        <v>0</v>
      </c>
      <c r="I35" s="378">
        <v>14.84</v>
      </c>
      <c r="J35" s="472">
        <v>0</v>
      </c>
      <c r="K35" s="378">
        <v>4.9</v>
      </c>
      <c r="L35" s="472">
        <v>0</v>
      </c>
      <c r="M35" s="307">
        <v>0.25</v>
      </c>
      <c r="N35" s="307">
        <v>18.5</v>
      </c>
      <c r="O35" s="307">
        <v>0.73</v>
      </c>
    </row>
    <row r="36" spans="1:15" ht="15">
      <c r="A36" s="809"/>
      <c r="B36" s="372" t="s">
        <v>67</v>
      </c>
      <c r="C36" s="469">
        <v>0</v>
      </c>
      <c r="D36" s="307">
        <v>5853</v>
      </c>
      <c r="E36" s="469">
        <v>0</v>
      </c>
      <c r="F36" s="469">
        <v>0</v>
      </c>
      <c r="G36" s="469">
        <v>0</v>
      </c>
      <c r="H36" s="469">
        <v>0</v>
      </c>
      <c r="I36" s="307">
        <v>621</v>
      </c>
      <c r="J36" s="472">
        <v>0</v>
      </c>
      <c r="K36" s="307">
        <v>293.92</v>
      </c>
      <c r="L36" s="472">
        <v>0</v>
      </c>
      <c r="M36" s="307">
        <v>12.75</v>
      </c>
      <c r="N36" s="307">
        <v>943</v>
      </c>
      <c r="O36" s="307">
        <v>39.83</v>
      </c>
    </row>
    <row r="37" spans="1:15" ht="15">
      <c r="A37" s="809"/>
      <c r="B37" s="372" t="s">
        <v>63</v>
      </c>
      <c r="C37" s="469">
        <v>0</v>
      </c>
      <c r="D37" s="307">
        <f>SUM(D36/D35)</f>
        <v>39.02</v>
      </c>
      <c r="E37" s="469">
        <v>0</v>
      </c>
      <c r="F37" s="469">
        <v>0</v>
      </c>
      <c r="G37" s="469">
        <v>0</v>
      </c>
      <c r="H37" s="469">
        <v>0</v>
      </c>
      <c r="I37" s="307">
        <f>SUM(I36/I35)</f>
        <v>41.84636118598383</v>
      </c>
      <c r="J37" s="472">
        <v>0</v>
      </c>
      <c r="K37" s="307">
        <f>SUM(K36/K35)</f>
        <v>59.98367346938775</v>
      </c>
      <c r="L37" s="472">
        <v>0</v>
      </c>
      <c r="M37" s="307">
        <f>SUM(M36/M35)</f>
        <v>51</v>
      </c>
      <c r="N37" s="307">
        <f>SUM(N36/N35)</f>
        <v>50.972972972972975</v>
      </c>
      <c r="O37" s="307">
        <f>SUM(O36/O35)</f>
        <v>54.56164383561644</v>
      </c>
    </row>
    <row r="38" spans="1:15" ht="15">
      <c r="A38" s="810"/>
      <c r="B38" s="372" t="s">
        <v>9</v>
      </c>
      <c r="C38" s="469">
        <v>0</v>
      </c>
      <c r="D38" s="319">
        <v>258</v>
      </c>
      <c r="E38" s="469">
        <v>0</v>
      </c>
      <c r="F38" s="469">
        <v>0</v>
      </c>
      <c r="G38" s="469">
        <v>0</v>
      </c>
      <c r="H38" s="469">
        <v>0</v>
      </c>
      <c r="I38" s="373">
        <v>1</v>
      </c>
      <c r="J38" s="472">
        <v>0</v>
      </c>
      <c r="K38" s="373">
        <v>41</v>
      </c>
      <c r="L38" s="472">
        <v>0</v>
      </c>
      <c r="M38" s="315">
        <v>5</v>
      </c>
      <c r="N38" s="315">
        <v>36</v>
      </c>
      <c r="O38" s="315">
        <v>3</v>
      </c>
    </row>
    <row r="39" spans="1:15" ht="15">
      <c r="A39" s="812" t="s">
        <v>312</v>
      </c>
      <c r="B39" s="379" t="s">
        <v>3</v>
      </c>
      <c r="C39" s="469">
        <v>0</v>
      </c>
      <c r="D39" s="307">
        <v>98</v>
      </c>
      <c r="E39" s="307">
        <v>48.3</v>
      </c>
      <c r="F39" s="307">
        <v>13.52</v>
      </c>
      <c r="G39" s="373">
        <v>31.4</v>
      </c>
      <c r="H39" s="378">
        <v>53.44</v>
      </c>
      <c r="I39" s="472">
        <v>0</v>
      </c>
      <c r="J39" s="472">
        <v>0</v>
      </c>
      <c r="K39" s="472">
        <v>0</v>
      </c>
      <c r="L39" s="378">
        <v>40.35</v>
      </c>
      <c r="M39" s="307">
        <v>41.66</v>
      </c>
      <c r="N39" s="307">
        <v>10</v>
      </c>
      <c r="O39" s="307">
        <v>13.71</v>
      </c>
    </row>
    <row r="40" spans="1:15" ht="15">
      <c r="A40" s="812"/>
      <c r="B40" s="380" t="s">
        <v>5</v>
      </c>
      <c r="C40" s="469">
        <v>0</v>
      </c>
      <c r="D40" s="307">
        <v>98</v>
      </c>
      <c r="E40" s="307">
        <v>40.3</v>
      </c>
      <c r="F40" s="307">
        <v>12.5</v>
      </c>
      <c r="G40" s="373">
        <v>31.4</v>
      </c>
      <c r="H40" s="378">
        <v>43.44</v>
      </c>
      <c r="I40" s="472">
        <v>0</v>
      </c>
      <c r="J40" s="472">
        <v>0</v>
      </c>
      <c r="K40" s="472">
        <v>0</v>
      </c>
      <c r="L40" s="378">
        <v>40.1</v>
      </c>
      <c r="M40" s="307">
        <v>46.66</v>
      </c>
      <c r="N40" s="307">
        <v>10</v>
      </c>
      <c r="O40" s="307">
        <v>13.71</v>
      </c>
    </row>
    <row r="41" spans="1:15" ht="15">
      <c r="A41" s="812"/>
      <c r="B41" s="372" t="s">
        <v>67</v>
      </c>
      <c r="C41" s="469">
        <v>0</v>
      </c>
      <c r="D41" s="307">
        <v>4802</v>
      </c>
      <c r="E41" s="307">
        <v>2514</v>
      </c>
      <c r="F41" s="307">
        <v>587.5</v>
      </c>
      <c r="G41" s="319">
        <v>1384</v>
      </c>
      <c r="H41" s="319">
        <v>2710.85</v>
      </c>
      <c r="I41" s="472">
        <v>0</v>
      </c>
      <c r="J41" s="472">
        <v>0</v>
      </c>
      <c r="K41" s="472">
        <v>0</v>
      </c>
      <c r="L41" s="307">
        <v>2601.43</v>
      </c>
      <c r="M41" s="307">
        <v>1162.07</v>
      </c>
      <c r="N41" s="307">
        <v>601.2</v>
      </c>
      <c r="O41" s="307">
        <v>761</v>
      </c>
    </row>
    <row r="42" spans="1:15" ht="15">
      <c r="A42" s="812"/>
      <c r="B42" s="372" t="s">
        <v>63</v>
      </c>
      <c r="C42" s="469">
        <v>0</v>
      </c>
      <c r="D42" s="307">
        <f>SUM(D41/D40)</f>
        <v>49</v>
      </c>
      <c r="E42" s="307">
        <f>SUM(E41/E40)</f>
        <v>62.38213399503722</v>
      </c>
      <c r="F42" s="307">
        <f>SUM(F41/F40)</f>
        <v>47</v>
      </c>
      <c r="G42" s="307">
        <f>SUM(G41/G40)</f>
        <v>44.07643312101911</v>
      </c>
      <c r="H42" s="307">
        <f>SUM(H41/H40)</f>
        <v>62.40446593001842</v>
      </c>
      <c r="I42" s="472">
        <v>0</v>
      </c>
      <c r="J42" s="472">
        <v>0</v>
      </c>
      <c r="K42" s="472">
        <v>0</v>
      </c>
      <c r="L42" s="307">
        <f>SUM(L41/L40)</f>
        <v>64.87356608478802</v>
      </c>
      <c r="M42" s="307">
        <f>SUM(M41/M40)</f>
        <v>24.905057865409344</v>
      </c>
      <c r="N42" s="307">
        <f>SUM(N41/N40)</f>
        <v>60.120000000000005</v>
      </c>
      <c r="O42" s="307">
        <f>SUM(O41/O40)</f>
        <v>55.50692924872356</v>
      </c>
    </row>
    <row r="43" spans="1:15" ht="15">
      <c r="A43" s="812"/>
      <c r="B43" s="372" t="s">
        <v>9</v>
      </c>
      <c r="C43" s="469">
        <v>0</v>
      </c>
      <c r="D43" s="319">
        <v>104</v>
      </c>
      <c r="E43" s="319">
        <v>78</v>
      </c>
      <c r="F43" s="319">
        <v>37</v>
      </c>
      <c r="G43" s="319">
        <v>71</v>
      </c>
      <c r="H43" s="319">
        <v>152</v>
      </c>
      <c r="I43" s="472">
        <v>0</v>
      </c>
      <c r="J43" s="472">
        <v>0</v>
      </c>
      <c r="K43" s="472">
        <v>0</v>
      </c>
      <c r="L43" s="319">
        <v>92</v>
      </c>
      <c r="M43" s="315">
        <v>95</v>
      </c>
      <c r="N43" s="315">
        <v>20</v>
      </c>
      <c r="O43" s="315">
        <v>47</v>
      </c>
    </row>
    <row r="44" spans="1:15" ht="15">
      <c r="A44" s="808" t="s">
        <v>172</v>
      </c>
      <c r="B44" s="379" t="s">
        <v>3</v>
      </c>
      <c r="C44" s="377">
        <v>113</v>
      </c>
      <c r="D44" s="377">
        <v>160</v>
      </c>
      <c r="E44" s="377">
        <v>194.12</v>
      </c>
      <c r="F44" s="377">
        <v>421</v>
      </c>
      <c r="G44" s="373">
        <v>435</v>
      </c>
      <c r="H44" s="378">
        <v>415</v>
      </c>
      <c r="I44" s="378">
        <v>382</v>
      </c>
      <c r="J44" s="378">
        <v>382</v>
      </c>
      <c r="K44" s="378">
        <v>133</v>
      </c>
      <c r="L44" s="472">
        <v>0</v>
      </c>
      <c r="M44" s="307">
        <v>75.81</v>
      </c>
      <c r="N44" s="307">
        <v>64.5</v>
      </c>
      <c r="O44" s="307">
        <v>135.8</v>
      </c>
    </row>
    <row r="45" spans="1:15" ht="15">
      <c r="A45" s="809"/>
      <c r="B45" s="380" t="s">
        <v>5</v>
      </c>
      <c r="C45" s="307">
        <v>113</v>
      </c>
      <c r="D45" s="307">
        <v>160</v>
      </c>
      <c r="E45" s="307">
        <v>194.12</v>
      </c>
      <c r="F45" s="307">
        <v>327</v>
      </c>
      <c r="G45" s="373">
        <v>414</v>
      </c>
      <c r="H45" s="378">
        <v>415</v>
      </c>
      <c r="I45" s="378">
        <v>382</v>
      </c>
      <c r="J45" s="378">
        <v>382</v>
      </c>
      <c r="K45" s="378">
        <v>133</v>
      </c>
      <c r="L45" s="472">
        <v>0</v>
      </c>
      <c r="M45" s="307">
        <v>71.85</v>
      </c>
      <c r="N45" s="307">
        <v>60</v>
      </c>
      <c r="O45" s="307">
        <v>135.8</v>
      </c>
    </row>
    <row r="46" spans="1:15" ht="15">
      <c r="A46" s="809"/>
      <c r="B46" s="372" t="s">
        <v>67</v>
      </c>
      <c r="C46" s="307">
        <v>5876</v>
      </c>
      <c r="D46" s="307">
        <v>9280</v>
      </c>
      <c r="E46" s="307">
        <v>5727</v>
      </c>
      <c r="F46" s="307">
        <v>8763.6</v>
      </c>
      <c r="G46" s="319">
        <v>13248</v>
      </c>
      <c r="H46" s="307">
        <v>14110</v>
      </c>
      <c r="I46" s="307">
        <v>10925.2</v>
      </c>
      <c r="J46" s="307">
        <v>10925.2</v>
      </c>
      <c r="K46" s="307">
        <v>7315</v>
      </c>
      <c r="L46" s="472">
        <v>0</v>
      </c>
      <c r="M46" s="307">
        <v>2730.3</v>
      </c>
      <c r="N46" s="307">
        <v>1940</v>
      </c>
      <c r="O46" s="307">
        <v>7021</v>
      </c>
    </row>
    <row r="47" spans="1:15" ht="15">
      <c r="A47" s="809"/>
      <c r="B47" s="372" t="s">
        <v>63</v>
      </c>
      <c r="C47" s="307">
        <f aca="true" t="shared" si="11" ref="C47:H47">SUM(C46/C45)</f>
        <v>52</v>
      </c>
      <c r="D47" s="307">
        <f t="shared" si="11"/>
        <v>58</v>
      </c>
      <c r="E47" s="307">
        <f t="shared" si="11"/>
        <v>29.502369668246445</v>
      </c>
      <c r="F47" s="307">
        <f t="shared" si="11"/>
        <v>26.8</v>
      </c>
      <c r="G47" s="307">
        <f t="shared" si="11"/>
        <v>32</v>
      </c>
      <c r="H47" s="307">
        <f t="shared" si="11"/>
        <v>34</v>
      </c>
      <c r="I47" s="307">
        <f>SUM(I46/I45)</f>
        <v>28.6</v>
      </c>
      <c r="J47" s="307">
        <f>SUM(J46/J45)</f>
        <v>28.6</v>
      </c>
      <c r="K47" s="307">
        <f>SUM(K46/K45)</f>
        <v>55</v>
      </c>
      <c r="L47" s="472">
        <v>0</v>
      </c>
      <c r="M47" s="307">
        <f>SUM(M46/M45)</f>
        <v>38.00000000000001</v>
      </c>
      <c r="N47" s="307">
        <f>SUM(N46/N45)</f>
        <v>32.333333333333336</v>
      </c>
      <c r="O47" s="307">
        <f>SUM(O46/O45)</f>
        <v>51.70103092783505</v>
      </c>
    </row>
    <row r="48" spans="1:15" ht="15">
      <c r="A48" s="810"/>
      <c r="B48" s="372" t="s">
        <v>9</v>
      </c>
      <c r="C48" s="319">
        <v>62</v>
      </c>
      <c r="D48" s="319">
        <v>185</v>
      </c>
      <c r="E48" s="319">
        <v>119</v>
      </c>
      <c r="F48" s="319">
        <v>384</v>
      </c>
      <c r="G48" s="319">
        <v>475</v>
      </c>
      <c r="H48" s="319">
        <v>410</v>
      </c>
      <c r="I48" s="319">
        <v>351</v>
      </c>
      <c r="J48" s="319">
        <v>351</v>
      </c>
      <c r="K48" s="319">
        <v>160</v>
      </c>
      <c r="L48" s="472">
        <v>0</v>
      </c>
      <c r="M48" s="315">
        <v>90</v>
      </c>
      <c r="N48" s="315">
        <v>82</v>
      </c>
      <c r="O48" s="315">
        <v>103</v>
      </c>
    </row>
    <row r="49" spans="1:15" ht="15">
      <c r="A49" s="808" t="s">
        <v>23</v>
      </c>
      <c r="B49" s="379" t="s">
        <v>3</v>
      </c>
      <c r="C49" s="377">
        <v>0</v>
      </c>
      <c r="D49" s="377">
        <v>120</v>
      </c>
      <c r="E49" s="377">
        <v>601.95</v>
      </c>
      <c r="F49" s="377">
        <v>119.4</v>
      </c>
      <c r="G49" s="373">
        <v>1584.6</v>
      </c>
      <c r="H49" s="307">
        <v>1780.71</v>
      </c>
      <c r="I49" s="307">
        <v>1685.33</v>
      </c>
      <c r="J49" s="307">
        <v>1039.09</v>
      </c>
      <c r="K49" s="307">
        <v>848.85</v>
      </c>
      <c r="L49" s="378">
        <v>1291.32</v>
      </c>
      <c r="M49" s="377">
        <v>848.77</v>
      </c>
      <c r="N49" s="377">
        <v>937.1</v>
      </c>
      <c r="O49" s="377">
        <v>1019.65</v>
      </c>
    </row>
    <row r="50" spans="1:15" ht="15">
      <c r="A50" s="809"/>
      <c r="B50" s="380" t="s">
        <v>5</v>
      </c>
      <c r="C50" s="307">
        <v>0</v>
      </c>
      <c r="D50" s="307">
        <v>120</v>
      </c>
      <c r="E50" s="307">
        <v>581.25</v>
      </c>
      <c r="F50" s="307">
        <v>119.4</v>
      </c>
      <c r="G50" s="373">
        <v>1584.6</v>
      </c>
      <c r="H50" s="307">
        <v>1761.71</v>
      </c>
      <c r="I50" s="307">
        <v>1661.29</v>
      </c>
      <c r="J50" s="307">
        <v>1039.09</v>
      </c>
      <c r="K50" s="307">
        <v>836.9</v>
      </c>
      <c r="L50" s="378">
        <v>1284.32</v>
      </c>
      <c r="M50" s="307">
        <v>848.77</v>
      </c>
      <c r="N50" s="307">
        <v>936.1</v>
      </c>
      <c r="O50" s="307">
        <v>1015.75</v>
      </c>
    </row>
    <row r="51" spans="1:15" ht="15">
      <c r="A51" s="809"/>
      <c r="B51" s="372" t="s">
        <v>67</v>
      </c>
      <c r="C51" s="307">
        <v>0</v>
      </c>
      <c r="D51" s="307">
        <v>7920</v>
      </c>
      <c r="E51" s="307">
        <v>29323</v>
      </c>
      <c r="F51" s="307">
        <v>7450</v>
      </c>
      <c r="G51" s="319">
        <v>121650</v>
      </c>
      <c r="H51" s="307">
        <v>139480.15</v>
      </c>
      <c r="I51" s="307">
        <v>161692.46</v>
      </c>
      <c r="J51" s="307">
        <v>97319.42</v>
      </c>
      <c r="K51" s="307">
        <v>69611.75</v>
      </c>
      <c r="L51" s="307">
        <v>112562.17</v>
      </c>
      <c r="M51" s="307">
        <v>74370.31</v>
      </c>
      <c r="N51" s="307">
        <v>88794.78</v>
      </c>
      <c r="O51" s="307">
        <v>103647.36</v>
      </c>
    </row>
    <row r="52" spans="1:15" ht="15">
      <c r="A52" s="809"/>
      <c r="B52" s="372" t="s">
        <v>63</v>
      </c>
      <c r="C52" s="307" t="e">
        <f aca="true" t="shared" si="12" ref="C52:H52">SUM(C51/C50)</f>
        <v>#DIV/0!</v>
      </c>
      <c r="D52" s="307">
        <f t="shared" si="12"/>
        <v>66</v>
      </c>
      <c r="E52" s="307">
        <f t="shared" si="12"/>
        <v>50.44817204301075</v>
      </c>
      <c r="F52" s="307">
        <f t="shared" si="12"/>
        <v>62.395309882747064</v>
      </c>
      <c r="G52" s="307">
        <f t="shared" si="12"/>
        <v>76.77016281711474</v>
      </c>
      <c r="H52" s="307">
        <f t="shared" si="12"/>
        <v>79.17316130350625</v>
      </c>
      <c r="I52" s="307">
        <f aca="true" t="shared" si="13" ref="I52:N52">SUM(I51/I50)</f>
        <v>97.329460840672</v>
      </c>
      <c r="J52" s="307">
        <f t="shared" si="13"/>
        <v>93.65831641147543</v>
      </c>
      <c r="K52" s="307">
        <f t="shared" si="13"/>
        <v>83.17809774166567</v>
      </c>
      <c r="L52" s="307">
        <f t="shared" si="13"/>
        <v>87.64339884141025</v>
      </c>
      <c r="M52" s="307">
        <f t="shared" si="13"/>
        <v>87.62127549277189</v>
      </c>
      <c r="N52" s="307">
        <f t="shared" si="13"/>
        <v>94.85608375173592</v>
      </c>
      <c r="O52" s="307">
        <f>SUM(O51/O50)</f>
        <v>102.0402264336697</v>
      </c>
    </row>
    <row r="53" spans="1:15" ht="15">
      <c r="A53" s="810"/>
      <c r="B53" s="372" t="s">
        <v>9</v>
      </c>
      <c r="C53" s="319">
        <v>0</v>
      </c>
      <c r="D53" s="319">
        <v>80</v>
      </c>
      <c r="E53" s="319">
        <v>480</v>
      </c>
      <c r="F53" s="319">
        <v>107</v>
      </c>
      <c r="G53" s="319">
        <v>650</v>
      </c>
      <c r="H53" s="319">
        <v>585</v>
      </c>
      <c r="I53" s="319">
        <v>605</v>
      </c>
      <c r="J53" s="319">
        <v>396</v>
      </c>
      <c r="K53" s="319">
        <v>345</v>
      </c>
      <c r="L53" s="319">
        <v>528</v>
      </c>
      <c r="M53" s="315">
        <v>319</v>
      </c>
      <c r="N53" s="315">
        <v>353</v>
      </c>
      <c r="O53" s="315">
        <v>403</v>
      </c>
    </row>
    <row r="54" spans="1:15" ht="15">
      <c r="A54" s="812" t="s">
        <v>164</v>
      </c>
      <c r="B54" s="379" t="s">
        <v>3</v>
      </c>
      <c r="C54" s="377">
        <v>0</v>
      </c>
      <c r="D54" s="307">
        <v>325</v>
      </c>
      <c r="E54" s="319">
        <v>0</v>
      </c>
      <c r="F54" s="319">
        <v>0</v>
      </c>
      <c r="G54" s="319">
        <v>0</v>
      </c>
      <c r="H54" s="319">
        <v>0</v>
      </c>
      <c r="I54" s="319">
        <v>0</v>
      </c>
      <c r="J54" s="373">
        <v>5</v>
      </c>
      <c r="K54" s="378">
        <v>10.5</v>
      </c>
      <c r="L54" s="378">
        <v>25</v>
      </c>
      <c r="M54" s="307">
        <v>23</v>
      </c>
      <c r="N54" s="307">
        <v>17</v>
      </c>
      <c r="O54" s="307">
        <v>1.1</v>
      </c>
    </row>
    <row r="55" spans="1:15" ht="15">
      <c r="A55" s="812"/>
      <c r="B55" s="380" t="s">
        <v>5</v>
      </c>
      <c r="C55" s="307">
        <v>0</v>
      </c>
      <c r="D55" s="307">
        <v>325</v>
      </c>
      <c r="E55" s="319">
        <v>0</v>
      </c>
      <c r="F55" s="319">
        <v>0</v>
      </c>
      <c r="G55" s="319">
        <v>0</v>
      </c>
      <c r="H55" s="319">
        <v>0</v>
      </c>
      <c r="I55" s="319">
        <v>0</v>
      </c>
      <c r="J55" s="378">
        <v>1.5</v>
      </c>
      <c r="K55" s="378">
        <v>10.5</v>
      </c>
      <c r="L55" s="378">
        <v>25</v>
      </c>
      <c r="M55" s="307">
        <v>23</v>
      </c>
      <c r="N55" s="307">
        <v>17</v>
      </c>
      <c r="O55" s="307">
        <v>1</v>
      </c>
    </row>
    <row r="56" spans="1:15" ht="15">
      <c r="A56" s="812"/>
      <c r="B56" s="372" t="s">
        <v>67</v>
      </c>
      <c r="C56" s="307">
        <v>0</v>
      </c>
      <c r="D56" s="307">
        <v>15925</v>
      </c>
      <c r="E56" s="319">
        <v>0</v>
      </c>
      <c r="F56" s="319">
        <v>0</v>
      </c>
      <c r="G56" s="319">
        <v>0</v>
      </c>
      <c r="H56" s="319">
        <v>0</v>
      </c>
      <c r="I56" s="319">
        <v>0</v>
      </c>
      <c r="J56" s="373">
        <v>57.51</v>
      </c>
      <c r="K56" s="378">
        <v>362.2</v>
      </c>
      <c r="L56" s="378">
        <v>1606.71</v>
      </c>
      <c r="M56" s="307">
        <v>1292.28</v>
      </c>
      <c r="N56" s="307">
        <v>515.9</v>
      </c>
      <c r="O56" s="307">
        <v>29.92</v>
      </c>
    </row>
    <row r="57" spans="1:15" ht="15">
      <c r="A57" s="812"/>
      <c r="B57" s="372" t="s">
        <v>63</v>
      </c>
      <c r="C57" s="307"/>
      <c r="D57" s="307">
        <f>SUM(D56/D55)</f>
        <v>49</v>
      </c>
      <c r="E57" s="319">
        <v>0</v>
      </c>
      <c r="F57" s="319">
        <v>0</v>
      </c>
      <c r="G57" s="319">
        <v>0</v>
      </c>
      <c r="H57" s="319">
        <v>0</v>
      </c>
      <c r="I57" s="319">
        <v>0</v>
      </c>
      <c r="J57" s="307">
        <f aca="true" t="shared" si="14" ref="J57:O57">SUM(J56/J55)</f>
        <v>38.339999999999996</v>
      </c>
      <c r="K57" s="307">
        <f t="shared" si="14"/>
        <v>34.49523809523809</v>
      </c>
      <c r="L57" s="307">
        <f t="shared" si="14"/>
        <v>64.2684</v>
      </c>
      <c r="M57" s="307">
        <f t="shared" si="14"/>
        <v>56.18608695652174</v>
      </c>
      <c r="N57" s="307">
        <f t="shared" si="14"/>
        <v>30.34705882352941</v>
      </c>
      <c r="O57" s="307">
        <f t="shared" si="14"/>
        <v>29.92</v>
      </c>
    </row>
    <row r="58" spans="1:15" ht="15">
      <c r="A58" s="812"/>
      <c r="B58" s="372" t="s">
        <v>9</v>
      </c>
      <c r="C58" s="319">
        <v>0</v>
      </c>
      <c r="D58" s="319">
        <v>60</v>
      </c>
      <c r="E58" s="319">
        <v>0</v>
      </c>
      <c r="F58" s="319">
        <v>0</v>
      </c>
      <c r="G58" s="319">
        <v>0</v>
      </c>
      <c r="H58" s="319">
        <v>0</v>
      </c>
      <c r="I58" s="319">
        <v>0</v>
      </c>
      <c r="J58" s="319">
        <v>15</v>
      </c>
      <c r="K58" s="319">
        <v>10</v>
      </c>
      <c r="L58" s="319">
        <v>14</v>
      </c>
      <c r="M58" s="315">
        <v>21</v>
      </c>
      <c r="N58" s="315">
        <v>19</v>
      </c>
      <c r="O58" s="315">
        <v>4</v>
      </c>
    </row>
    <row r="59" spans="1:15" ht="15">
      <c r="A59" s="808" t="s">
        <v>152</v>
      </c>
      <c r="B59" s="379" t="s">
        <v>3</v>
      </c>
      <c r="C59" s="377">
        <v>45</v>
      </c>
      <c r="D59" s="377">
        <v>845</v>
      </c>
      <c r="E59" s="377">
        <v>47</v>
      </c>
      <c r="F59" s="377">
        <v>28</v>
      </c>
      <c r="G59" s="373">
        <v>171</v>
      </c>
      <c r="H59" s="378">
        <v>24.5</v>
      </c>
      <c r="I59" s="378">
        <v>100</v>
      </c>
      <c r="J59" s="378">
        <v>33</v>
      </c>
      <c r="K59" s="378">
        <v>29.25</v>
      </c>
      <c r="L59" s="378">
        <v>41</v>
      </c>
      <c r="M59" s="307">
        <v>20</v>
      </c>
      <c r="N59" s="319">
        <v>0</v>
      </c>
      <c r="O59" s="307">
        <v>29.5</v>
      </c>
    </row>
    <row r="60" spans="1:15" ht="15">
      <c r="A60" s="809"/>
      <c r="B60" s="380" t="s">
        <v>5</v>
      </c>
      <c r="C60" s="307">
        <v>45</v>
      </c>
      <c r="D60" s="307">
        <v>845</v>
      </c>
      <c r="E60" s="307">
        <v>47</v>
      </c>
      <c r="F60" s="307">
        <v>25</v>
      </c>
      <c r="G60" s="373">
        <v>171</v>
      </c>
      <c r="H60" s="373">
        <v>0</v>
      </c>
      <c r="I60" s="373">
        <v>25</v>
      </c>
      <c r="J60" s="378">
        <v>33</v>
      </c>
      <c r="K60" s="378">
        <v>29.25</v>
      </c>
      <c r="L60" s="378">
        <v>8</v>
      </c>
      <c r="M60" s="307">
        <v>20</v>
      </c>
      <c r="N60" s="319">
        <v>0</v>
      </c>
      <c r="O60" s="319">
        <v>29.5</v>
      </c>
    </row>
    <row r="61" spans="1:15" ht="15">
      <c r="A61" s="809"/>
      <c r="B61" s="372" t="s">
        <v>67</v>
      </c>
      <c r="C61" s="307">
        <v>2925</v>
      </c>
      <c r="D61" s="307">
        <v>51545</v>
      </c>
      <c r="E61" s="307">
        <v>2820</v>
      </c>
      <c r="F61" s="307">
        <v>1750</v>
      </c>
      <c r="G61" s="319">
        <v>7182</v>
      </c>
      <c r="H61" s="373">
        <v>0</v>
      </c>
      <c r="I61" s="307">
        <v>1750</v>
      </c>
      <c r="J61" s="307">
        <v>2145</v>
      </c>
      <c r="K61" s="307">
        <v>1917.5</v>
      </c>
      <c r="L61" s="307">
        <v>720</v>
      </c>
      <c r="M61" s="307">
        <v>1300</v>
      </c>
      <c r="N61" s="319">
        <v>0</v>
      </c>
      <c r="O61" s="319">
        <v>1770</v>
      </c>
    </row>
    <row r="62" spans="1:15" ht="15">
      <c r="A62" s="809"/>
      <c r="B62" s="372" t="s">
        <v>63</v>
      </c>
      <c r="C62" s="374">
        <f>SUM(C61/C60)</f>
        <v>65</v>
      </c>
      <c r="D62" s="374">
        <f>SUM(D61/D60)</f>
        <v>61</v>
      </c>
      <c r="E62" s="374">
        <f>SUM(E61/E60)</f>
        <v>60</v>
      </c>
      <c r="F62" s="374">
        <f>SUM(F61/F60)</f>
        <v>70</v>
      </c>
      <c r="G62" s="374">
        <f>SUM(G61/G60)</f>
        <v>42</v>
      </c>
      <c r="H62" s="373">
        <v>0</v>
      </c>
      <c r="I62" s="374">
        <f>SUM(I61/I60)</f>
        <v>70</v>
      </c>
      <c r="J62" s="307">
        <f>SUM(J61/J60)</f>
        <v>65</v>
      </c>
      <c r="K62" s="307">
        <f>SUM(K61/K60)</f>
        <v>65.55555555555556</v>
      </c>
      <c r="L62" s="307">
        <f>SUM(L61/L60)</f>
        <v>90</v>
      </c>
      <c r="M62" s="307">
        <f>SUM(M61/M60)</f>
        <v>65</v>
      </c>
      <c r="N62" s="319">
        <v>0</v>
      </c>
      <c r="O62" s="307">
        <f>SUM(O61/O60)</f>
        <v>60</v>
      </c>
    </row>
    <row r="63" spans="1:15" ht="15">
      <c r="A63" s="810"/>
      <c r="B63" s="372" t="s">
        <v>9</v>
      </c>
      <c r="C63" s="319">
        <v>81</v>
      </c>
      <c r="D63" s="319">
        <v>131</v>
      </c>
      <c r="E63" s="319">
        <v>55</v>
      </c>
      <c r="F63" s="319">
        <v>20</v>
      </c>
      <c r="G63" s="319">
        <v>117</v>
      </c>
      <c r="H63" s="319">
        <v>26</v>
      </c>
      <c r="I63" s="319">
        <v>48</v>
      </c>
      <c r="J63" s="319">
        <v>30</v>
      </c>
      <c r="K63" s="319">
        <v>43</v>
      </c>
      <c r="L63" s="319">
        <v>52</v>
      </c>
      <c r="M63" s="315">
        <v>56</v>
      </c>
      <c r="N63" s="319">
        <v>0</v>
      </c>
      <c r="O63" s="319">
        <v>42</v>
      </c>
    </row>
    <row r="64" spans="1:15" ht="15">
      <c r="A64" s="808" t="s">
        <v>142</v>
      </c>
      <c r="B64" s="376" t="s">
        <v>3</v>
      </c>
      <c r="C64" s="469">
        <v>0</v>
      </c>
      <c r="D64" s="469">
        <v>0</v>
      </c>
      <c r="E64" s="469">
        <v>0</v>
      </c>
      <c r="F64" s="469">
        <v>0</v>
      </c>
      <c r="G64" s="469">
        <v>0</v>
      </c>
      <c r="H64" s="469">
        <v>0</v>
      </c>
      <c r="I64" s="378">
        <v>58.75</v>
      </c>
      <c r="J64" s="378">
        <v>58.75</v>
      </c>
      <c r="K64" s="378">
        <v>30.25</v>
      </c>
      <c r="L64" s="378">
        <v>32.5</v>
      </c>
      <c r="M64" s="307">
        <v>82.3</v>
      </c>
      <c r="N64" s="307">
        <v>28</v>
      </c>
      <c r="O64" s="307">
        <v>7.5</v>
      </c>
    </row>
    <row r="65" spans="1:15" ht="15">
      <c r="A65" s="809"/>
      <c r="B65" s="376" t="s">
        <v>5</v>
      </c>
      <c r="C65" s="469">
        <v>0</v>
      </c>
      <c r="D65" s="469">
        <v>0</v>
      </c>
      <c r="E65" s="469">
        <v>0</v>
      </c>
      <c r="F65" s="469">
        <v>0</v>
      </c>
      <c r="G65" s="469">
        <v>0</v>
      </c>
      <c r="H65" s="469">
        <v>0</v>
      </c>
      <c r="I65" s="373">
        <v>22.8</v>
      </c>
      <c r="J65" s="373">
        <v>22.75</v>
      </c>
      <c r="K65" s="373">
        <v>26.75</v>
      </c>
      <c r="L65" s="373">
        <v>32.5</v>
      </c>
      <c r="M65" s="307">
        <v>58.25</v>
      </c>
      <c r="N65" s="307">
        <v>28</v>
      </c>
      <c r="O65" s="307">
        <v>6</v>
      </c>
    </row>
    <row r="66" spans="1:15" ht="15">
      <c r="A66" s="809"/>
      <c r="B66" s="376" t="s">
        <v>127</v>
      </c>
      <c r="C66" s="469">
        <v>0</v>
      </c>
      <c r="D66" s="469">
        <v>0</v>
      </c>
      <c r="E66" s="469">
        <v>0</v>
      </c>
      <c r="F66" s="469">
        <v>0</v>
      </c>
      <c r="G66" s="469">
        <v>0</v>
      </c>
      <c r="H66" s="469">
        <v>0</v>
      </c>
      <c r="I66" s="307">
        <v>1096</v>
      </c>
      <c r="J66" s="307">
        <v>174</v>
      </c>
      <c r="K66" s="307">
        <v>541</v>
      </c>
      <c r="L66" s="307">
        <v>417</v>
      </c>
      <c r="M66" s="307">
        <v>720.5</v>
      </c>
      <c r="N66" s="307">
        <v>870</v>
      </c>
      <c r="O66" s="307">
        <v>131</v>
      </c>
    </row>
    <row r="67" spans="1:15" ht="15">
      <c r="A67" s="809"/>
      <c r="B67" s="372" t="s">
        <v>128</v>
      </c>
      <c r="C67" s="469">
        <v>0</v>
      </c>
      <c r="D67" s="469">
        <v>0</v>
      </c>
      <c r="E67" s="469">
        <v>0</v>
      </c>
      <c r="F67" s="469">
        <v>0</v>
      </c>
      <c r="G67" s="469">
        <v>0</v>
      </c>
      <c r="H67" s="469">
        <v>0</v>
      </c>
      <c r="I67" s="374">
        <f aca="true" t="shared" si="15" ref="I67:N67">SUM(I66/I65)</f>
        <v>48.07017543859649</v>
      </c>
      <c r="J67" s="307">
        <f t="shared" si="15"/>
        <v>7.648351648351649</v>
      </c>
      <c r="K67" s="374">
        <f t="shared" si="15"/>
        <v>20.22429906542056</v>
      </c>
      <c r="L67" s="374">
        <f t="shared" si="15"/>
        <v>12.830769230769231</v>
      </c>
      <c r="M67" s="374">
        <f t="shared" si="15"/>
        <v>12.369098712446352</v>
      </c>
      <c r="N67" s="374">
        <f t="shared" si="15"/>
        <v>31.071428571428573</v>
      </c>
      <c r="O67" s="374">
        <f>SUM(O66/O65)</f>
        <v>21.833333333333332</v>
      </c>
    </row>
    <row r="68" spans="1:15" ht="15">
      <c r="A68" s="810"/>
      <c r="B68" s="372" t="s">
        <v>9</v>
      </c>
      <c r="C68" s="469">
        <v>0</v>
      </c>
      <c r="D68" s="469">
        <v>0</v>
      </c>
      <c r="E68" s="469">
        <v>0</v>
      </c>
      <c r="F68" s="469">
        <v>0</v>
      </c>
      <c r="G68" s="469">
        <v>0</v>
      </c>
      <c r="H68" s="469">
        <v>0</v>
      </c>
      <c r="I68" s="319">
        <v>28</v>
      </c>
      <c r="J68" s="319">
        <v>72</v>
      </c>
      <c r="K68" s="319">
        <v>12</v>
      </c>
      <c r="L68" s="319">
        <v>12</v>
      </c>
      <c r="M68" s="315">
        <v>56</v>
      </c>
      <c r="N68" s="315">
        <v>11</v>
      </c>
      <c r="O68" s="315">
        <v>9</v>
      </c>
    </row>
    <row r="69" spans="1:2" ht="15">
      <c r="A69" s="193" t="s">
        <v>149</v>
      </c>
      <c r="B69" s="194"/>
    </row>
    <row r="70" spans="1:22" ht="15.75">
      <c r="A70" s="800" t="s">
        <v>280</v>
      </c>
      <c r="B70" s="800"/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</row>
    <row r="71" spans="2:20" ht="15"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</row>
    <row r="72" spans="1:20" ht="15.75">
      <c r="A72" s="814"/>
      <c r="B72" s="814"/>
      <c r="C72" s="167"/>
      <c r="D72" s="167"/>
      <c r="E72" s="167"/>
      <c r="F72" s="167"/>
      <c r="G72" s="198"/>
      <c r="H72" s="198"/>
      <c r="I72" s="198"/>
      <c r="J72" s="198"/>
      <c r="K72" s="198"/>
      <c r="L72" s="167"/>
      <c r="M72" s="167"/>
      <c r="N72" s="167"/>
      <c r="O72" s="167"/>
      <c r="P72" s="167"/>
      <c r="Q72" s="167"/>
      <c r="R72" s="167"/>
      <c r="S72" s="167"/>
      <c r="T72" s="199"/>
    </row>
    <row r="73" spans="1:2" ht="15">
      <c r="A73" s="197"/>
      <c r="B73" s="197"/>
    </row>
  </sheetData>
  <sheetProtection/>
  <mergeCells count="21">
    <mergeCell ref="A2:M2"/>
    <mergeCell ref="A6:M6"/>
    <mergeCell ref="A7:M7"/>
    <mergeCell ref="A14:A18"/>
    <mergeCell ref="A19:A23"/>
    <mergeCell ref="A59:A63"/>
    <mergeCell ref="A24:A28"/>
    <mergeCell ref="A9:A13"/>
    <mergeCell ref="A34:A38"/>
    <mergeCell ref="A5:O5"/>
    <mergeCell ref="A72:B72"/>
    <mergeCell ref="A3:O3"/>
    <mergeCell ref="A70:V70"/>
    <mergeCell ref="A4:O4"/>
    <mergeCell ref="A49:A53"/>
    <mergeCell ref="A64:A68"/>
    <mergeCell ref="A1:D1"/>
    <mergeCell ref="A39:A43"/>
    <mergeCell ref="A54:A58"/>
    <mergeCell ref="A29:A33"/>
    <mergeCell ref="A44:A48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72"/>
  <sheetViews>
    <sheetView zoomScale="87" zoomScaleNormal="87" zoomScalePageLayoutView="0" workbookViewId="0" topLeftCell="A1">
      <selection activeCell="L38" sqref="L38:L53"/>
    </sheetView>
  </sheetViews>
  <sheetFormatPr defaultColWidth="11.421875" defaultRowHeight="12.75"/>
  <cols>
    <col min="1" max="1" width="16.421875" style="0" customWidth="1"/>
    <col min="2" max="2" width="21.421875" style="0" customWidth="1"/>
    <col min="3" max="3" width="12.8515625" style="0" customWidth="1"/>
    <col min="4" max="4" width="13.7109375" style="0" customWidth="1"/>
    <col min="5" max="5" width="12.7109375" style="0" customWidth="1"/>
    <col min="6" max="7" width="12.8515625" style="0" customWidth="1"/>
    <col min="8" max="10" width="13.57421875" style="0" customWidth="1"/>
  </cols>
  <sheetData>
    <row r="1" spans="1:14" ht="35.25" customHeight="1">
      <c r="A1" s="818"/>
      <c r="B1" s="818"/>
      <c r="C1" s="818"/>
      <c r="D1" s="818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16.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2.75">
      <c r="A3" s="805"/>
      <c r="B3" s="805"/>
      <c r="C3" s="805"/>
      <c r="D3" s="805"/>
      <c r="E3" s="805"/>
      <c r="F3" s="805"/>
      <c r="G3" s="805"/>
      <c r="H3" s="805"/>
      <c r="I3" s="805"/>
      <c r="J3" s="290"/>
      <c r="K3" s="290"/>
      <c r="L3" s="290"/>
      <c r="M3" s="290"/>
      <c r="N3" s="290"/>
    </row>
    <row r="4" spans="1:14" ht="12.75">
      <c r="A4" s="818"/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</row>
    <row r="5" spans="1:14" ht="12.75">
      <c r="A5" s="805" t="s">
        <v>166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</row>
    <row r="6" spans="1:14" ht="12.75">
      <c r="A6" s="805" t="s">
        <v>179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</row>
    <row r="7" spans="1:14" ht="12.75">
      <c r="A7" s="805" t="s">
        <v>268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</row>
    <row r="8" spans="1:14" ht="12.75">
      <c r="A8" s="382" t="s">
        <v>50</v>
      </c>
      <c r="B8" s="382" t="s">
        <v>111</v>
      </c>
      <c r="C8" s="383" t="s">
        <v>309</v>
      </c>
      <c r="D8" s="383" t="s">
        <v>139</v>
      </c>
      <c r="E8" s="383" t="s">
        <v>301</v>
      </c>
      <c r="F8" s="383" t="s">
        <v>313</v>
      </c>
      <c r="G8" s="383" t="s">
        <v>314</v>
      </c>
      <c r="H8" s="383" t="s">
        <v>315</v>
      </c>
      <c r="I8" s="383" t="s">
        <v>316</v>
      </c>
      <c r="J8" s="383" t="s">
        <v>317</v>
      </c>
      <c r="K8" s="383" t="s">
        <v>318</v>
      </c>
      <c r="L8" s="384" t="s">
        <v>307</v>
      </c>
      <c r="M8" s="384" t="s">
        <v>298</v>
      </c>
      <c r="N8" s="384" t="s">
        <v>299</v>
      </c>
    </row>
    <row r="9" spans="1:14" ht="12.75">
      <c r="A9" s="806" t="s">
        <v>27</v>
      </c>
      <c r="B9" s="385" t="s">
        <v>3</v>
      </c>
      <c r="C9" s="386">
        <f aca="true" t="shared" si="0" ref="C9:K9">SUM(C14+C19+C24+C29+C34+C39+C44+C64+C49+C54+C59+C64)</f>
        <v>1329.3</v>
      </c>
      <c r="D9" s="386">
        <f t="shared" si="0"/>
        <v>1424</v>
      </c>
      <c r="E9" s="386">
        <f t="shared" si="0"/>
        <v>965.75</v>
      </c>
      <c r="F9" s="386">
        <f t="shared" si="0"/>
        <v>1624.15</v>
      </c>
      <c r="G9" s="386">
        <f t="shared" si="0"/>
        <v>1665</v>
      </c>
      <c r="H9" s="386">
        <f t="shared" si="0"/>
        <v>1671</v>
      </c>
      <c r="I9" s="386">
        <f t="shared" si="0"/>
        <v>1860.1999999999998</v>
      </c>
      <c r="J9" s="386">
        <f t="shared" si="0"/>
        <v>458</v>
      </c>
      <c r="K9" s="386">
        <f t="shared" si="0"/>
        <v>347</v>
      </c>
      <c r="L9" s="386">
        <f aca="true" t="shared" si="1" ref="L9:M11">SUM(L14+L19+L24+L29+L34+L39+L44+L64+L49+L54+L59+L64)</f>
        <v>164</v>
      </c>
      <c r="M9" s="386">
        <f t="shared" si="1"/>
        <v>797</v>
      </c>
      <c r="N9" s="386">
        <f>SUM(N14+N19+N24+N29+N34+N39+N44+N64+N49+N54+N59+N64)</f>
        <v>1224.5</v>
      </c>
    </row>
    <row r="10" spans="1:14" ht="12.75">
      <c r="A10" s="806"/>
      <c r="B10" s="387" t="s">
        <v>5</v>
      </c>
      <c r="C10" s="386">
        <f aca="true" t="shared" si="2" ref="C10:K10">SUM(C15+C20+C25+C30+C35+C40+C45+C65+C50+C55+C60+C65)</f>
        <v>1329.3</v>
      </c>
      <c r="D10" s="386">
        <f t="shared" si="2"/>
        <v>1324</v>
      </c>
      <c r="E10" s="386">
        <f t="shared" si="2"/>
        <v>959.25</v>
      </c>
      <c r="F10" s="386">
        <f t="shared" si="2"/>
        <v>1281.15</v>
      </c>
      <c r="G10" s="386">
        <f t="shared" si="2"/>
        <v>1645</v>
      </c>
      <c r="H10" s="386">
        <f t="shared" si="2"/>
        <v>1671</v>
      </c>
      <c r="I10" s="386">
        <f t="shared" si="2"/>
        <v>1701.6</v>
      </c>
      <c r="J10" s="386">
        <f t="shared" si="2"/>
        <v>458</v>
      </c>
      <c r="K10" s="386">
        <f t="shared" si="2"/>
        <v>295</v>
      </c>
      <c r="L10" s="386">
        <f t="shared" si="1"/>
        <v>164</v>
      </c>
      <c r="M10" s="386">
        <f t="shared" si="1"/>
        <v>640</v>
      </c>
      <c r="N10" s="386">
        <f>SUM(N15+N20+N25+N30+N35+N40+N45+N65+N50+N55+N60+N65)</f>
        <v>1143.5</v>
      </c>
    </row>
    <row r="11" spans="1:14" ht="12.75">
      <c r="A11" s="806"/>
      <c r="B11" s="340" t="s">
        <v>67</v>
      </c>
      <c r="C11" s="386">
        <f aca="true" t="shared" si="3" ref="C11:K11">SUM(C16+C21+C26+C31+C36+C41+C46+C66+C51+C56+C61+C66)</f>
        <v>84672</v>
      </c>
      <c r="D11" s="386">
        <f t="shared" si="3"/>
        <v>102344.8</v>
      </c>
      <c r="E11" s="386">
        <f t="shared" si="3"/>
        <v>59981</v>
      </c>
      <c r="F11" s="386">
        <f t="shared" si="3"/>
        <v>93178</v>
      </c>
      <c r="G11" s="386">
        <f t="shared" si="3"/>
        <v>104228</v>
      </c>
      <c r="H11" s="386">
        <f t="shared" si="3"/>
        <v>121537.5</v>
      </c>
      <c r="I11" s="386">
        <f t="shared" si="3"/>
        <v>79819.38</v>
      </c>
      <c r="J11" s="386">
        <f t="shared" si="3"/>
        <v>22873</v>
      </c>
      <c r="K11" s="386">
        <f t="shared" si="3"/>
        <v>20237.94</v>
      </c>
      <c r="L11" s="386">
        <f t="shared" si="1"/>
        <v>8900</v>
      </c>
      <c r="M11" s="386">
        <f t="shared" si="1"/>
        <v>25888</v>
      </c>
      <c r="N11" s="386">
        <f>SUM(N16+N21+N26+N31+N36+N41+N46+N66+N51+N56+N61+N66)</f>
        <v>80421</v>
      </c>
    </row>
    <row r="12" spans="1:14" ht="12.75">
      <c r="A12" s="806"/>
      <c r="B12" s="387" t="s">
        <v>128</v>
      </c>
      <c r="C12" s="341">
        <f>(C11/C10)</f>
        <v>63.69668246445498</v>
      </c>
      <c r="D12" s="341">
        <f aca="true" t="shared" si="4" ref="D12:K12">(D11/D10)</f>
        <v>77.29969788519638</v>
      </c>
      <c r="E12" s="341">
        <f t="shared" si="4"/>
        <v>62.52905916080271</v>
      </c>
      <c r="F12" s="341">
        <f t="shared" si="4"/>
        <v>72.72996916832533</v>
      </c>
      <c r="G12" s="341">
        <f t="shared" si="4"/>
        <v>63.36048632218845</v>
      </c>
      <c r="H12" s="341">
        <f t="shared" si="4"/>
        <v>72.73339317773788</v>
      </c>
      <c r="I12" s="341">
        <f t="shared" si="4"/>
        <v>46.90842736248238</v>
      </c>
      <c r="J12" s="341">
        <f t="shared" si="4"/>
        <v>49.9410480349345</v>
      </c>
      <c r="K12" s="341">
        <f t="shared" si="4"/>
        <v>68.60318644067796</v>
      </c>
      <c r="L12" s="341">
        <f>(L11/L10)</f>
        <v>54.26829268292683</v>
      </c>
      <c r="M12" s="341">
        <f>(M11/M10)</f>
        <v>40.45</v>
      </c>
      <c r="N12" s="341">
        <f>(N11/N10)</f>
        <v>70.32881504153913</v>
      </c>
    </row>
    <row r="13" spans="1:14" ht="12.75">
      <c r="A13" s="806"/>
      <c r="B13" s="387" t="s">
        <v>9</v>
      </c>
      <c r="C13" s="388">
        <f aca="true" t="shared" si="5" ref="C13:K13">SUM(C18+C23+C28+C33+C38+C43+C48+C68+C53+C58+C63+C68)</f>
        <v>37</v>
      </c>
      <c r="D13" s="388">
        <f t="shared" si="5"/>
        <v>45</v>
      </c>
      <c r="E13" s="388">
        <f t="shared" si="5"/>
        <v>57</v>
      </c>
      <c r="F13" s="388">
        <f t="shared" si="5"/>
        <v>45</v>
      </c>
      <c r="G13" s="388">
        <f t="shared" si="5"/>
        <v>43</v>
      </c>
      <c r="H13" s="388">
        <f t="shared" si="5"/>
        <v>62</v>
      </c>
      <c r="I13" s="388">
        <f t="shared" si="5"/>
        <v>64</v>
      </c>
      <c r="J13" s="388">
        <f t="shared" si="5"/>
        <v>21</v>
      </c>
      <c r="K13" s="388">
        <f t="shared" si="5"/>
        <v>17</v>
      </c>
      <c r="L13" s="388">
        <f>SUM(L18+L23+L28+L33+L38+L43+L48+L68+L53+L58+L63+L68)</f>
        <v>50</v>
      </c>
      <c r="M13" s="388">
        <f>SUM(M18+M23+M28+M33+M38+M43+M48+M68+M53+M58+M63+M68)</f>
        <v>21</v>
      </c>
      <c r="N13" s="388">
        <f>SUM(N18+N23+N28+N33+N38+N43+N48+N68+N53+N58+N63+N68)</f>
        <v>35</v>
      </c>
    </row>
    <row r="14" spans="1:14" ht="12.75">
      <c r="A14" s="820" t="s">
        <v>6</v>
      </c>
      <c r="B14" s="389" t="s">
        <v>3</v>
      </c>
      <c r="C14" s="347">
        <v>1099</v>
      </c>
      <c r="D14" s="347">
        <v>1309</v>
      </c>
      <c r="E14" s="347">
        <v>649</v>
      </c>
      <c r="F14" s="347">
        <v>1061.75</v>
      </c>
      <c r="G14" s="347">
        <v>1221.5</v>
      </c>
      <c r="H14" s="347">
        <v>1661.1</v>
      </c>
      <c r="I14" s="347">
        <v>1108.6</v>
      </c>
      <c r="J14" s="347">
        <v>458</v>
      </c>
      <c r="K14" s="347">
        <v>325</v>
      </c>
      <c r="L14" s="347">
        <v>164</v>
      </c>
      <c r="M14" s="347">
        <v>797</v>
      </c>
      <c r="N14" s="347">
        <v>1224.5</v>
      </c>
    </row>
    <row r="15" spans="1:14" ht="12.75">
      <c r="A15" s="820"/>
      <c r="B15" s="389" t="s">
        <v>5</v>
      </c>
      <c r="C15" s="347">
        <v>1099</v>
      </c>
      <c r="D15" s="347">
        <v>1209</v>
      </c>
      <c r="E15" s="347">
        <v>642.5</v>
      </c>
      <c r="F15" s="347">
        <v>1061.75</v>
      </c>
      <c r="G15" s="347">
        <v>1221.5</v>
      </c>
      <c r="H15" s="347">
        <v>1661.1</v>
      </c>
      <c r="I15" s="347">
        <v>1029.6</v>
      </c>
      <c r="J15" s="347">
        <v>458</v>
      </c>
      <c r="K15" s="347">
        <v>273</v>
      </c>
      <c r="L15" s="347">
        <v>164</v>
      </c>
      <c r="M15" s="347">
        <v>640</v>
      </c>
      <c r="N15" s="347">
        <v>1143.5</v>
      </c>
    </row>
    <row r="16" spans="1:14" ht="12.75">
      <c r="A16" s="820"/>
      <c r="B16" s="389" t="s">
        <v>67</v>
      </c>
      <c r="C16" s="347">
        <v>69237</v>
      </c>
      <c r="D16" s="347">
        <v>92208.8</v>
      </c>
      <c r="E16" s="347">
        <v>39392</v>
      </c>
      <c r="F16" s="347">
        <v>79604</v>
      </c>
      <c r="G16" s="347">
        <v>80558</v>
      </c>
      <c r="H16" s="347">
        <v>120960</v>
      </c>
      <c r="I16" s="347">
        <v>32461</v>
      </c>
      <c r="J16" s="347">
        <v>22873</v>
      </c>
      <c r="K16" s="347">
        <v>18505</v>
      </c>
      <c r="L16" s="347">
        <v>8900</v>
      </c>
      <c r="M16" s="347">
        <v>25888</v>
      </c>
      <c r="N16" s="347">
        <v>80421</v>
      </c>
    </row>
    <row r="17" spans="1:14" ht="12.75">
      <c r="A17" s="820"/>
      <c r="B17" s="389" t="s">
        <v>63</v>
      </c>
      <c r="C17" s="346">
        <f>SUM(C16/C15)</f>
        <v>63</v>
      </c>
      <c r="D17" s="346">
        <f>SUM(D16/D15)</f>
        <v>76.2686517783292</v>
      </c>
      <c r="E17" s="351">
        <f aca="true" t="shared" si="6" ref="E17:J17">(E16/E15)</f>
        <v>61.31050583657588</v>
      </c>
      <c r="F17" s="351">
        <f t="shared" si="6"/>
        <v>74.97433482458206</v>
      </c>
      <c r="G17" s="351">
        <f t="shared" si="6"/>
        <v>65.95006139991813</v>
      </c>
      <c r="H17" s="351">
        <f t="shared" si="6"/>
        <v>72.81921618204804</v>
      </c>
      <c r="I17" s="351">
        <f t="shared" si="6"/>
        <v>31.527777777777782</v>
      </c>
      <c r="J17" s="351">
        <f t="shared" si="6"/>
        <v>49.9410480349345</v>
      </c>
      <c r="K17" s="351">
        <f>(K16/K15)</f>
        <v>67.78388278388279</v>
      </c>
      <c r="L17" s="351">
        <f>(L16/L15)</f>
        <v>54.26829268292683</v>
      </c>
      <c r="M17" s="351">
        <f>(M16/M15)</f>
        <v>40.45</v>
      </c>
      <c r="N17" s="351">
        <f>(N16/N15)</f>
        <v>70.32881504153913</v>
      </c>
    </row>
    <row r="18" spans="1:14" ht="12.75">
      <c r="A18" s="820"/>
      <c r="B18" s="389" t="s">
        <v>9</v>
      </c>
      <c r="C18" s="349">
        <v>24</v>
      </c>
      <c r="D18" s="349">
        <v>40</v>
      </c>
      <c r="E18" s="349">
        <v>17</v>
      </c>
      <c r="F18" s="349">
        <v>27</v>
      </c>
      <c r="G18" s="349">
        <v>33</v>
      </c>
      <c r="H18" s="349">
        <v>61</v>
      </c>
      <c r="I18" s="349">
        <v>39</v>
      </c>
      <c r="J18" s="349">
        <v>21</v>
      </c>
      <c r="K18" s="349">
        <v>15</v>
      </c>
      <c r="L18" s="354">
        <v>50</v>
      </c>
      <c r="M18" s="354">
        <v>21</v>
      </c>
      <c r="N18" s="354">
        <v>35</v>
      </c>
    </row>
    <row r="19" spans="1:14" ht="12.75">
      <c r="A19" s="821" t="s">
        <v>11</v>
      </c>
      <c r="B19" s="390" t="s">
        <v>3</v>
      </c>
      <c r="C19" s="391">
        <v>28.8</v>
      </c>
      <c r="D19" s="391">
        <v>35</v>
      </c>
      <c r="E19" s="392">
        <v>0</v>
      </c>
      <c r="F19" s="391">
        <v>95.4</v>
      </c>
      <c r="G19" s="391">
        <v>232.5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  <c r="N19" s="392">
        <v>0</v>
      </c>
    </row>
    <row r="20" spans="1:14" ht="12.75">
      <c r="A20" s="821"/>
      <c r="B20" s="390" t="s">
        <v>5</v>
      </c>
      <c r="C20" s="391">
        <v>28.8</v>
      </c>
      <c r="D20" s="391">
        <v>35</v>
      </c>
      <c r="E20" s="392">
        <v>0</v>
      </c>
      <c r="F20" s="391">
        <v>95.4</v>
      </c>
      <c r="G20" s="391">
        <v>232.5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  <c r="N20" s="392">
        <v>0</v>
      </c>
    </row>
    <row r="21" spans="1:14" ht="12.75">
      <c r="A21" s="821"/>
      <c r="B21" s="390" t="s">
        <v>67</v>
      </c>
      <c r="C21" s="391">
        <v>1960</v>
      </c>
      <c r="D21" s="391">
        <v>4000</v>
      </c>
      <c r="E21" s="392">
        <v>0</v>
      </c>
      <c r="F21" s="391">
        <v>5602</v>
      </c>
      <c r="G21" s="391">
        <v>5625</v>
      </c>
      <c r="H21" s="392">
        <v>0</v>
      </c>
      <c r="I21" s="392">
        <v>0</v>
      </c>
      <c r="J21" s="392">
        <v>0</v>
      </c>
      <c r="K21" s="392">
        <v>0</v>
      </c>
      <c r="L21" s="392">
        <v>0</v>
      </c>
      <c r="M21" s="392">
        <v>0</v>
      </c>
      <c r="N21" s="392">
        <v>0</v>
      </c>
    </row>
    <row r="22" spans="1:14" ht="12.75">
      <c r="A22" s="821"/>
      <c r="B22" s="389" t="s">
        <v>128</v>
      </c>
      <c r="C22" s="391">
        <f>SUM(C21/C20)</f>
        <v>68.05555555555556</v>
      </c>
      <c r="D22" s="391">
        <f>SUM(D21/D20)</f>
        <v>114.28571428571429</v>
      </c>
      <c r="E22" s="392">
        <v>0</v>
      </c>
      <c r="F22" s="391">
        <f>SUM(F21/F20)</f>
        <v>58.72117400419287</v>
      </c>
      <c r="G22" s="391">
        <f>SUM(G21/G20)</f>
        <v>24.193548387096776</v>
      </c>
      <c r="H22" s="392">
        <v>0</v>
      </c>
      <c r="I22" s="392">
        <v>0</v>
      </c>
      <c r="J22" s="392">
        <v>0</v>
      </c>
      <c r="K22" s="392">
        <v>0</v>
      </c>
      <c r="L22" s="392">
        <v>0</v>
      </c>
      <c r="M22" s="392">
        <v>0</v>
      </c>
      <c r="N22" s="392">
        <v>0</v>
      </c>
    </row>
    <row r="23" spans="1:14" ht="12.75">
      <c r="A23" s="821"/>
      <c r="B23" s="389" t="s">
        <v>9</v>
      </c>
      <c r="C23" s="349">
        <v>4</v>
      </c>
      <c r="D23" s="349">
        <v>1</v>
      </c>
      <c r="E23" s="392">
        <v>0</v>
      </c>
      <c r="F23" s="349">
        <v>5</v>
      </c>
      <c r="G23" s="349">
        <v>2</v>
      </c>
      <c r="H23" s="392">
        <v>0</v>
      </c>
      <c r="I23" s="392">
        <v>0</v>
      </c>
      <c r="J23" s="392">
        <v>0</v>
      </c>
      <c r="K23" s="392">
        <v>0</v>
      </c>
      <c r="L23" s="392">
        <v>0</v>
      </c>
      <c r="M23" s="392">
        <v>0</v>
      </c>
      <c r="N23" s="349">
        <v>0</v>
      </c>
    </row>
    <row r="24" spans="1:14" ht="12.75">
      <c r="A24" s="820" t="s">
        <v>13</v>
      </c>
      <c r="B24" s="390" t="s">
        <v>3</v>
      </c>
      <c r="C24" s="391">
        <v>10</v>
      </c>
      <c r="D24" s="391">
        <v>0</v>
      </c>
      <c r="E24" s="392">
        <v>0</v>
      </c>
      <c r="F24" s="392">
        <v>0</v>
      </c>
      <c r="G24" s="392">
        <v>0</v>
      </c>
      <c r="H24" s="392">
        <v>0</v>
      </c>
      <c r="I24" s="392">
        <v>0</v>
      </c>
      <c r="J24" s="392">
        <v>0</v>
      </c>
      <c r="K24" s="392">
        <v>0</v>
      </c>
      <c r="L24" s="392">
        <v>0</v>
      </c>
      <c r="M24" s="392">
        <v>0</v>
      </c>
      <c r="N24" s="392">
        <v>0</v>
      </c>
    </row>
    <row r="25" spans="1:14" ht="12.75">
      <c r="A25" s="820"/>
      <c r="B25" s="390" t="s">
        <v>5</v>
      </c>
      <c r="C25" s="347">
        <v>10</v>
      </c>
      <c r="D25" s="347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2">
        <v>0</v>
      </c>
      <c r="K25" s="392">
        <v>0</v>
      </c>
      <c r="L25" s="392">
        <v>0</v>
      </c>
      <c r="M25" s="392">
        <v>0</v>
      </c>
      <c r="N25" s="392">
        <v>0</v>
      </c>
    </row>
    <row r="26" spans="1:14" ht="12.75">
      <c r="A26" s="820"/>
      <c r="B26" s="390" t="s">
        <v>67</v>
      </c>
      <c r="C26" s="347">
        <v>750</v>
      </c>
      <c r="D26" s="347">
        <v>0</v>
      </c>
      <c r="E26" s="392">
        <v>0</v>
      </c>
      <c r="F26" s="392">
        <v>0</v>
      </c>
      <c r="G26" s="392">
        <v>0</v>
      </c>
      <c r="H26" s="392">
        <v>0</v>
      </c>
      <c r="I26" s="392">
        <v>0</v>
      </c>
      <c r="J26" s="392">
        <v>0</v>
      </c>
      <c r="K26" s="392">
        <v>0</v>
      </c>
      <c r="L26" s="392">
        <v>0</v>
      </c>
      <c r="M26" s="392">
        <v>0</v>
      </c>
      <c r="N26" s="392">
        <v>0</v>
      </c>
    </row>
    <row r="27" spans="1:14" ht="12.75">
      <c r="A27" s="820"/>
      <c r="B27" s="389" t="s">
        <v>128</v>
      </c>
      <c r="C27" s="391">
        <f>SUM(C26/C25)</f>
        <v>75</v>
      </c>
      <c r="D27" s="391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2">
        <v>0</v>
      </c>
      <c r="K27" s="392">
        <v>0</v>
      </c>
      <c r="L27" s="392">
        <v>0</v>
      </c>
      <c r="M27" s="392">
        <v>0</v>
      </c>
      <c r="N27" s="392">
        <v>0</v>
      </c>
    </row>
    <row r="28" spans="1:14" ht="12.75">
      <c r="A28" s="820"/>
      <c r="B28" s="389" t="s">
        <v>9</v>
      </c>
      <c r="C28" s="349">
        <v>2</v>
      </c>
      <c r="D28" s="349">
        <v>0</v>
      </c>
      <c r="E28" s="392">
        <v>0</v>
      </c>
      <c r="F28" s="392">
        <v>0</v>
      </c>
      <c r="G28" s="392">
        <v>0</v>
      </c>
      <c r="H28" s="392">
        <v>0</v>
      </c>
      <c r="I28" s="392">
        <v>0</v>
      </c>
      <c r="J28" s="392">
        <v>0</v>
      </c>
      <c r="K28" s="392">
        <v>0</v>
      </c>
      <c r="L28" s="392">
        <v>0</v>
      </c>
      <c r="M28" s="392">
        <v>0</v>
      </c>
      <c r="N28" s="349">
        <v>0</v>
      </c>
    </row>
    <row r="29" spans="1:14" ht="12.75">
      <c r="A29" s="820" t="s">
        <v>15</v>
      </c>
      <c r="B29" s="390" t="s">
        <v>3</v>
      </c>
      <c r="C29" s="391">
        <v>75</v>
      </c>
      <c r="D29" s="391">
        <v>0</v>
      </c>
      <c r="E29" s="392">
        <v>0</v>
      </c>
      <c r="F29" s="392">
        <v>0</v>
      </c>
      <c r="G29" s="392">
        <v>0</v>
      </c>
      <c r="H29" s="392">
        <v>0</v>
      </c>
      <c r="I29" s="391">
        <v>41</v>
      </c>
      <c r="J29" s="392">
        <v>0</v>
      </c>
      <c r="K29" s="392">
        <v>0</v>
      </c>
      <c r="L29" s="392">
        <v>0</v>
      </c>
      <c r="M29" s="392">
        <v>0</v>
      </c>
      <c r="N29" s="392">
        <v>0</v>
      </c>
    </row>
    <row r="30" spans="1:14" ht="12.75">
      <c r="A30" s="820"/>
      <c r="B30" s="390" t="s">
        <v>5</v>
      </c>
      <c r="C30" s="347">
        <v>75</v>
      </c>
      <c r="D30" s="347">
        <v>0</v>
      </c>
      <c r="E30" s="392">
        <v>0</v>
      </c>
      <c r="F30" s="392">
        <v>0</v>
      </c>
      <c r="G30" s="392">
        <v>0</v>
      </c>
      <c r="H30" s="392">
        <v>0</v>
      </c>
      <c r="I30" s="347">
        <v>41</v>
      </c>
      <c r="J30" s="392">
        <v>0</v>
      </c>
      <c r="K30" s="392">
        <v>0</v>
      </c>
      <c r="L30" s="392">
        <v>0</v>
      </c>
      <c r="M30" s="392">
        <v>0</v>
      </c>
      <c r="N30" s="392">
        <v>0</v>
      </c>
    </row>
    <row r="31" spans="1:14" ht="12.75">
      <c r="A31" s="820"/>
      <c r="B31" s="390" t="s">
        <v>127</v>
      </c>
      <c r="C31" s="347">
        <v>3750</v>
      </c>
      <c r="D31" s="347">
        <v>0</v>
      </c>
      <c r="E31" s="392">
        <v>0</v>
      </c>
      <c r="F31" s="392">
        <v>0</v>
      </c>
      <c r="G31" s="392">
        <v>0</v>
      </c>
      <c r="H31" s="392">
        <v>0</v>
      </c>
      <c r="I31" s="347">
        <v>828.08</v>
      </c>
      <c r="J31" s="392">
        <v>0</v>
      </c>
      <c r="K31" s="392">
        <v>0</v>
      </c>
      <c r="L31" s="392">
        <v>0</v>
      </c>
      <c r="M31" s="392">
        <v>0</v>
      </c>
      <c r="N31" s="392">
        <v>0</v>
      </c>
    </row>
    <row r="32" spans="1:14" ht="12.75">
      <c r="A32" s="820"/>
      <c r="B32" s="389" t="s">
        <v>63</v>
      </c>
      <c r="C32" s="347">
        <f>SUM(C31/C30)</f>
        <v>50</v>
      </c>
      <c r="D32" s="347">
        <v>0</v>
      </c>
      <c r="E32" s="392">
        <v>0</v>
      </c>
      <c r="F32" s="392">
        <v>0</v>
      </c>
      <c r="G32" s="392">
        <v>0</v>
      </c>
      <c r="H32" s="392">
        <v>0</v>
      </c>
      <c r="I32" s="351">
        <f>(I31/I30)</f>
        <v>20.19707317073171</v>
      </c>
      <c r="J32" s="392">
        <v>0</v>
      </c>
      <c r="K32" s="392">
        <v>0</v>
      </c>
      <c r="L32" s="392">
        <v>0</v>
      </c>
      <c r="M32" s="392">
        <v>0</v>
      </c>
      <c r="N32" s="392">
        <v>0</v>
      </c>
    </row>
    <row r="33" spans="1:14" ht="12.75">
      <c r="A33" s="820"/>
      <c r="B33" s="389" t="s">
        <v>9</v>
      </c>
      <c r="C33" s="349">
        <v>1</v>
      </c>
      <c r="D33" s="349">
        <v>0</v>
      </c>
      <c r="E33" s="392">
        <v>0</v>
      </c>
      <c r="F33" s="392">
        <v>0</v>
      </c>
      <c r="G33" s="392">
        <v>0</v>
      </c>
      <c r="H33" s="392">
        <v>0</v>
      </c>
      <c r="I33" s="347">
        <v>3</v>
      </c>
      <c r="J33" s="392">
        <v>0</v>
      </c>
      <c r="K33" s="392">
        <v>0</v>
      </c>
      <c r="L33" s="392">
        <v>0</v>
      </c>
      <c r="M33" s="392">
        <v>0</v>
      </c>
      <c r="N33" s="349">
        <v>0</v>
      </c>
    </row>
    <row r="34" spans="1:14" ht="12.75">
      <c r="A34" s="820" t="s">
        <v>170</v>
      </c>
      <c r="B34" s="393" t="s">
        <v>3</v>
      </c>
      <c r="C34" s="392">
        <v>0</v>
      </c>
      <c r="D34" s="392">
        <v>0</v>
      </c>
      <c r="E34" s="392">
        <v>0</v>
      </c>
      <c r="F34" s="392">
        <v>0</v>
      </c>
      <c r="G34" s="392">
        <v>0</v>
      </c>
      <c r="H34" s="391">
        <v>9.9</v>
      </c>
      <c r="I34" s="392">
        <v>0</v>
      </c>
      <c r="J34" s="392">
        <v>0</v>
      </c>
      <c r="K34" s="392">
        <v>0</v>
      </c>
      <c r="L34" s="392">
        <v>0</v>
      </c>
      <c r="M34" s="392">
        <v>0</v>
      </c>
      <c r="N34" s="392">
        <v>0</v>
      </c>
    </row>
    <row r="35" spans="1:14" ht="12.75">
      <c r="A35" s="820"/>
      <c r="B35" s="394" t="s">
        <v>5</v>
      </c>
      <c r="C35" s="392">
        <v>0</v>
      </c>
      <c r="D35" s="392">
        <v>0</v>
      </c>
      <c r="E35" s="392">
        <v>0</v>
      </c>
      <c r="F35" s="392">
        <v>0</v>
      </c>
      <c r="G35" s="392">
        <v>0</v>
      </c>
      <c r="H35" s="347">
        <v>9.9</v>
      </c>
      <c r="I35" s="392">
        <v>0</v>
      </c>
      <c r="J35" s="392">
        <v>0</v>
      </c>
      <c r="K35" s="392">
        <v>0</v>
      </c>
      <c r="L35" s="392">
        <v>0</v>
      </c>
      <c r="M35" s="392">
        <v>0</v>
      </c>
      <c r="N35" s="392">
        <v>0</v>
      </c>
    </row>
    <row r="36" spans="1:14" ht="12.75">
      <c r="A36" s="820"/>
      <c r="B36" s="389" t="s">
        <v>67</v>
      </c>
      <c r="C36" s="392">
        <v>0</v>
      </c>
      <c r="D36" s="392">
        <v>0</v>
      </c>
      <c r="E36" s="392">
        <v>0</v>
      </c>
      <c r="F36" s="392">
        <v>0</v>
      </c>
      <c r="G36" s="392">
        <v>0</v>
      </c>
      <c r="H36" s="347">
        <v>577.5</v>
      </c>
      <c r="I36" s="392">
        <v>0</v>
      </c>
      <c r="J36" s="392">
        <v>0</v>
      </c>
      <c r="K36" s="392">
        <v>0</v>
      </c>
      <c r="L36" s="392">
        <v>0</v>
      </c>
      <c r="M36" s="392">
        <v>0</v>
      </c>
      <c r="N36" s="392">
        <v>0</v>
      </c>
    </row>
    <row r="37" spans="1:14" ht="12.75">
      <c r="A37" s="820"/>
      <c r="B37" s="389" t="s">
        <v>63</v>
      </c>
      <c r="C37" s="392">
        <v>0</v>
      </c>
      <c r="D37" s="392">
        <v>0</v>
      </c>
      <c r="E37" s="392">
        <v>0</v>
      </c>
      <c r="F37" s="392">
        <v>0</v>
      </c>
      <c r="G37" s="392">
        <v>0</v>
      </c>
      <c r="H37" s="351">
        <f>(H36/H35)</f>
        <v>58.33333333333333</v>
      </c>
      <c r="I37" s="392">
        <v>0</v>
      </c>
      <c r="J37" s="392">
        <v>0</v>
      </c>
      <c r="K37" s="392">
        <v>0</v>
      </c>
      <c r="L37" s="392">
        <v>0</v>
      </c>
      <c r="M37" s="392">
        <v>0</v>
      </c>
      <c r="N37" s="392">
        <v>0</v>
      </c>
    </row>
    <row r="38" spans="1:14" ht="12.75">
      <c r="A38" s="820"/>
      <c r="B38" s="389" t="s">
        <v>9</v>
      </c>
      <c r="C38" s="392">
        <v>0</v>
      </c>
      <c r="D38" s="392">
        <v>0</v>
      </c>
      <c r="E38" s="392">
        <v>0</v>
      </c>
      <c r="F38" s="392">
        <v>0</v>
      </c>
      <c r="G38" s="392">
        <v>0</v>
      </c>
      <c r="H38" s="347">
        <v>1</v>
      </c>
      <c r="I38" s="392">
        <v>0</v>
      </c>
      <c r="J38" s="392">
        <v>0</v>
      </c>
      <c r="K38" s="392">
        <v>0</v>
      </c>
      <c r="L38" s="392">
        <v>0</v>
      </c>
      <c r="M38" s="392">
        <v>0</v>
      </c>
      <c r="N38" s="349">
        <v>0</v>
      </c>
    </row>
    <row r="39" spans="1:14" ht="12.75" hidden="1">
      <c r="A39" s="820" t="s">
        <v>19</v>
      </c>
      <c r="B39" s="393" t="s">
        <v>3</v>
      </c>
      <c r="C39" s="391"/>
      <c r="D39" s="391"/>
      <c r="E39" s="391"/>
      <c r="F39" s="391"/>
      <c r="G39" s="391"/>
      <c r="H39" s="391"/>
      <c r="I39" s="391"/>
      <c r="J39" s="392">
        <v>0</v>
      </c>
      <c r="K39" s="391"/>
      <c r="L39" s="392">
        <v>0</v>
      </c>
      <c r="M39" s="392">
        <v>0</v>
      </c>
      <c r="N39" s="392">
        <v>0</v>
      </c>
    </row>
    <row r="40" spans="1:14" ht="12.75" hidden="1">
      <c r="A40" s="820"/>
      <c r="B40" s="394" t="s">
        <v>5</v>
      </c>
      <c r="C40" s="347"/>
      <c r="D40" s="347"/>
      <c r="E40" s="347"/>
      <c r="F40" s="347"/>
      <c r="G40" s="347"/>
      <c r="H40" s="347"/>
      <c r="I40" s="347"/>
      <c r="J40" s="392">
        <v>0</v>
      </c>
      <c r="K40" s="347"/>
      <c r="L40" s="392">
        <v>0</v>
      </c>
      <c r="M40" s="392">
        <v>0</v>
      </c>
      <c r="N40" s="392">
        <v>0</v>
      </c>
    </row>
    <row r="41" spans="1:14" ht="12.75" hidden="1">
      <c r="A41" s="820"/>
      <c r="B41" s="389" t="s">
        <v>67</v>
      </c>
      <c r="C41" s="347"/>
      <c r="D41" s="347"/>
      <c r="E41" s="347"/>
      <c r="F41" s="347"/>
      <c r="G41" s="347"/>
      <c r="H41" s="347"/>
      <c r="I41" s="347"/>
      <c r="J41" s="392">
        <v>0</v>
      </c>
      <c r="K41" s="347"/>
      <c r="L41" s="392">
        <v>0</v>
      </c>
      <c r="M41" s="392">
        <v>0</v>
      </c>
      <c r="N41" s="392">
        <v>0</v>
      </c>
    </row>
    <row r="42" spans="1:14" ht="12.75" hidden="1">
      <c r="A42" s="820"/>
      <c r="B42" s="389" t="s">
        <v>63</v>
      </c>
      <c r="C42" s="347"/>
      <c r="D42" s="347"/>
      <c r="E42" s="347"/>
      <c r="F42" s="347"/>
      <c r="G42" s="347"/>
      <c r="H42" s="347"/>
      <c r="I42" s="347"/>
      <c r="J42" s="392">
        <v>0</v>
      </c>
      <c r="K42" s="347"/>
      <c r="L42" s="392">
        <v>0</v>
      </c>
      <c r="M42" s="392">
        <v>0</v>
      </c>
      <c r="N42" s="392">
        <v>0</v>
      </c>
    </row>
    <row r="43" spans="1:14" ht="12.75" hidden="1">
      <c r="A43" s="820"/>
      <c r="B43" s="389" t="s">
        <v>9</v>
      </c>
      <c r="C43" s="347"/>
      <c r="D43" s="347"/>
      <c r="E43" s="347"/>
      <c r="F43" s="347"/>
      <c r="G43" s="347"/>
      <c r="H43" s="347"/>
      <c r="I43" s="347"/>
      <c r="J43" s="392">
        <v>0</v>
      </c>
      <c r="K43" s="347"/>
      <c r="L43" s="392">
        <v>0</v>
      </c>
      <c r="M43" s="349">
        <v>0</v>
      </c>
      <c r="N43" s="349">
        <v>0</v>
      </c>
    </row>
    <row r="44" spans="1:14" ht="12.75" hidden="1">
      <c r="A44" s="820" t="s">
        <v>172</v>
      </c>
      <c r="B44" s="393" t="s">
        <v>3</v>
      </c>
      <c r="C44" s="391"/>
      <c r="D44" s="391"/>
      <c r="E44" s="391"/>
      <c r="F44" s="391">
        <v>15</v>
      </c>
      <c r="G44" s="391"/>
      <c r="H44" s="391"/>
      <c r="I44" s="391"/>
      <c r="J44" s="392">
        <v>0</v>
      </c>
      <c r="K44" s="391"/>
      <c r="L44" s="392">
        <v>0</v>
      </c>
      <c r="M44" s="392">
        <v>0</v>
      </c>
      <c r="N44" s="392">
        <v>0</v>
      </c>
    </row>
    <row r="45" spans="1:14" ht="12.75" hidden="1">
      <c r="A45" s="820"/>
      <c r="B45" s="394" t="s">
        <v>5</v>
      </c>
      <c r="C45" s="347"/>
      <c r="D45" s="347"/>
      <c r="E45" s="347"/>
      <c r="F45" s="347"/>
      <c r="G45" s="347"/>
      <c r="H45" s="347"/>
      <c r="I45" s="347"/>
      <c r="J45" s="392">
        <v>0</v>
      </c>
      <c r="K45" s="347"/>
      <c r="L45" s="392">
        <v>0</v>
      </c>
      <c r="M45" s="392">
        <v>0</v>
      </c>
      <c r="N45" s="392">
        <v>0</v>
      </c>
    </row>
    <row r="46" spans="1:14" ht="12.75" hidden="1">
      <c r="A46" s="820"/>
      <c r="B46" s="389" t="s">
        <v>67</v>
      </c>
      <c r="C46" s="347"/>
      <c r="D46" s="347"/>
      <c r="E46" s="347"/>
      <c r="F46" s="347"/>
      <c r="G46" s="347"/>
      <c r="H46" s="347"/>
      <c r="I46" s="347"/>
      <c r="J46" s="392">
        <v>0</v>
      </c>
      <c r="K46" s="347"/>
      <c r="L46" s="392">
        <v>0</v>
      </c>
      <c r="M46" s="392">
        <v>0</v>
      </c>
      <c r="N46" s="392">
        <v>0</v>
      </c>
    </row>
    <row r="47" spans="1:14" ht="12.75" hidden="1">
      <c r="A47" s="820"/>
      <c r="B47" s="389" t="s">
        <v>63</v>
      </c>
      <c r="C47" s="347"/>
      <c r="D47" s="347"/>
      <c r="E47" s="347"/>
      <c r="F47" s="347"/>
      <c r="G47" s="347"/>
      <c r="H47" s="347"/>
      <c r="I47" s="347"/>
      <c r="J47" s="392">
        <v>0</v>
      </c>
      <c r="K47" s="347"/>
      <c r="L47" s="392">
        <v>0</v>
      </c>
      <c r="M47" s="392">
        <v>0</v>
      </c>
      <c r="N47" s="392">
        <v>0</v>
      </c>
    </row>
    <row r="48" spans="1:14" ht="12.75" hidden="1">
      <c r="A48" s="820"/>
      <c r="B48" s="389" t="s">
        <v>9</v>
      </c>
      <c r="C48" s="347"/>
      <c r="D48" s="347"/>
      <c r="E48" s="347"/>
      <c r="F48" s="349">
        <v>1</v>
      </c>
      <c r="G48" s="347"/>
      <c r="H48" s="347"/>
      <c r="I48" s="347"/>
      <c r="J48" s="392">
        <v>0</v>
      </c>
      <c r="K48" s="347"/>
      <c r="L48" s="392">
        <v>0</v>
      </c>
      <c r="M48" s="349">
        <v>0</v>
      </c>
      <c r="N48" s="349">
        <v>0</v>
      </c>
    </row>
    <row r="49" spans="1:14" ht="12.75">
      <c r="A49" s="820" t="s">
        <v>23</v>
      </c>
      <c r="B49" s="390" t="s">
        <v>3</v>
      </c>
      <c r="C49" s="391">
        <v>116.5</v>
      </c>
      <c r="D49" s="391">
        <v>80</v>
      </c>
      <c r="E49" s="391">
        <v>316.75</v>
      </c>
      <c r="F49" s="391">
        <v>452</v>
      </c>
      <c r="G49" s="391">
        <v>211</v>
      </c>
      <c r="H49" s="392">
        <v>0</v>
      </c>
      <c r="I49" s="391">
        <v>710.6</v>
      </c>
      <c r="J49" s="392">
        <v>0</v>
      </c>
      <c r="K49" s="391">
        <v>22</v>
      </c>
      <c r="L49" s="392">
        <v>0</v>
      </c>
      <c r="M49" s="392">
        <v>0</v>
      </c>
      <c r="N49" s="392">
        <v>0</v>
      </c>
    </row>
    <row r="50" spans="1:14" ht="12.75">
      <c r="A50" s="820"/>
      <c r="B50" s="390" t="s">
        <v>5</v>
      </c>
      <c r="C50" s="347">
        <v>116.5</v>
      </c>
      <c r="D50" s="347">
        <v>80</v>
      </c>
      <c r="E50" s="347">
        <v>316.75</v>
      </c>
      <c r="F50" s="347">
        <v>124</v>
      </c>
      <c r="G50" s="347">
        <v>191</v>
      </c>
      <c r="H50" s="392">
        <v>0</v>
      </c>
      <c r="I50" s="347">
        <v>631</v>
      </c>
      <c r="J50" s="392">
        <v>0</v>
      </c>
      <c r="K50" s="347">
        <v>22</v>
      </c>
      <c r="L50" s="392">
        <v>0</v>
      </c>
      <c r="M50" s="392">
        <v>0</v>
      </c>
      <c r="N50" s="392">
        <v>0</v>
      </c>
    </row>
    <row r="51" spans="1:14" ht="12.75">
      <c r="A51" s="820"/>
      <c r="B51" s="390" t="s">
        <v>127</v>
      </c>
      <c r="C51" s="347">
        <v>8975</v>
      </c>
      <c r="D51" s="347">
        <v>6136</v>
      </c>
      <c r="E51" s="347">
        <v>20589</v>
      </c>
      <c r="F51" s="347">
        <v>7972</v>
      </c>
      <c r="G51" s="347">
        <v>18045</v>
      </c>
      <c r="H51" s="392">
        <v>0</v>
      </c>
      <c r="I51" s="347">
        <v>46530.3</v>
      </c>
      <c r="J51" s="392">
        <v>0</v>
      </c>
      <c r="K51" s="347">
        <v>1732.94</v>
      </c>
      <c r="L51" s="392">
        <v>0</v>
      </c>
      <c r="M51" s="392">
        <v>0</v>
      </c>
      <c r="N51" s="392">
        <v>0</v>
      </c>
    </row>
    <row r="52" spans="1:14" ht="12.75">
      <c r="A52" s="820"/>
      <c r="B52" s="389" t="s">
        <v>128</v>
      </c>
      <c r="C52" s="346">
        <f>SUM(C51/C50)</f>
        <v>77.03862660944206</v>
      </c>
      <c r="D52" s="346">
        <f>SUM(D51/D50)</f>
        <v>76.7</v>
      </c>
      <c r="E52" s="351">
        <f>(E51/E50)</f>
        <v>65.00078926598263</v>
      </c>
      <c r="F52" s="351">
        <f>(F51/F50)</f>
        <v>64.29032258064517</v>
      </c>
      <c r="G52" s="351">
        <f>(G51/G50)</f>
        <v>94.47643979057591</v>
      </c>
      <c r="H52" s="392">
        <v>0</v>
      </c>
      <c r="I52" s="351">
        <f>(I51/I50)</f>
        <v>73.7405705229794</v>
      </c>
      <c r="J52" s="392">
        <v>0</v>
      </c>
      <c r="K52" s="351">
        <f>(K51/K50)</f>
        <v>78.77</v>
      </c>
      <c r="L52" s="392">
        <v>0</v>
      </c>
      <c r="M52" s="392">
        <v>0</v>
      </c>
      <c r="N52" s="392">
        <v>0</v>
      </c>
    </row>
    <row r="53" spans="1:14" ht="12.75">
      <c r="A53" s="820"/>
      <c r="B53" s="389" t="s">
        <v>9</v>
      </c>
      <c r="C53" s="349">
        <v>6</v>
      </c>
      <c r="D53" s="349">
        <v>4</v>
      </c>
      <c r="E53" s="349">
        <v>40</v>
      </c>
      <c r="F53" s="349">
        <v>12</v>
      </c>
      <c r="G53" s="349">
        <v>8</v>
      </c>
      <c r="H53" s="392">
        <v>0</v>
      </c>
      <c r="I53" s="349">
        <v>22</v>
      </c>
      <c r="J53" s="392">
        <v>0</v>
      </c>
      <c r="K53" s="349">
        <v>2</v>
      </c>
      <c r="L53" s="392">
        <v>0</v>
      </c>
      <c r="M53" s="349">
        <v>0</v>
      </c>
      <c r="N53" s="349">
        <v>0</v>
      </c>
    </row>
    <row r="54" spans="1:14" s="249" customFormat="1" ht="15" hidden="1">
      <c r="A54" s="272"/>
      <c r="B54" s="273" t="s">
        <v>3</v>
      </c>
      <c r="C54" s="381"/>
      <c r="D54" s="381"/>
      <c r="E54" s="381"/>
      <c r="F54" s="381"/>
      <c r="G54" s="381"/>
      <c r="H54" s="381"/>
      <c r="I54" s="381"/>
      <c r="J54" s="381"/>
      <c r="K54" s="381"/>
      <c r="L54" s="174"/>
      <c r="M54" s="268"/>
      <c r="N54" s="268"/>
    </row>
    <row r="55" spans="1:14" s="249" customFormat="1" ht="15" hidden="1">
      <c r="A55" s="275" t="s">
        <v>24</v>
      </c>
      <c r="B55" s="273" t="s">
        <v>5</v>
      </c>
      <c r="C55" s="250"/>
      <c r="D55" s="250"/>
      <c r="E55" s="250"/>
      <c r="F55" s="250"/>
      <c r="G55" s="250"/>
      <c r="H55" s="250"/>
      <c r="I55" s="250"/>
      <c r="J55" s="250"/>
      <c r="K55" s="250"/>
      <c r="L55" s="174"/>
      <c r="M55" s="268"/>
      <c r="N55" s="268"/>
    </row>
    <row r="56" spans="1:14" s="249" customFormat="1" ht="15" hidden="1">
      <c r="A56" s="275" t="s">
        <v>123</v>
      </c>
      <c r="B56" s="273" t="s">
        <v>127</v>
      </c>
      <c r="C56" s="250"/>
      <c r="D56" s="250"/>
      <c r="E56" s="250"/>
      <c r="F56" s="250"/>
      <c r="G56" s="250"/>
      <c r="H56" s="250"/>
      <c r="I56" s="250"/>
      <c r="J56" s="250"/>
      <c r="K56" s="250"/>
      <c r="L56" s="174"/>
      <c r="M56" s="268"/>
      <c r="N56" s="268"/>
    </row>
    <row r="57" spans="1:14" s="249" customFormat="1" ht="15" hidden="1">
      <c r="A57" s="272"/>
      <c r="B57" s="276" t="s">
        <v>128</v>
      </c>
      <c r="C57" s="245"/>
      <c r="D57" s="245"/>
      <c r="E57" s="257"/>
      <c r="F57" s="257"/>
      <c r="G57" s="257"/>
      <c r="H57" s="257"/>
      <c r="I57" s="257"/>
      <c r="J57" s="257"/>
      <c r="K57" s="257"/>
      <c r="L57" s="174"/>
      <c r="M57" s="268"/>
      <c r="N57" s="268"/>
    </row>
    <row r="58" spans="1:14" s="249" customFormat="1" ht="15.75" hidden="1" thickBot="1">
      <c r="A58" s="277"/>
      <c r="B58" s="278" t="s">
        <v>9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21"/>
      <c r="M58" s="271"/>
      <c r="N58" s="271"/>
    </row>
    <row r="59" spans="1:14" s="249" customFormat="1" ht="15" hidden="1">
      <c r="A59" s="272"/>
      <c r="B59" s="273" t="s">
        <v>3</v>
      </c>
      <c r="C59" s="274"/>
      <c r="D59" s="274"/>
      <c r="E59" s="274"/>
      <c r="F59" s="274"/>
      <c r="G59" s="274"/>
      <c r="H59" s="274"/>
      <c r="I59" s="274"/>
      <c r="J59" s="274"/>
      <c r="K59" s="274"/>
      <c r="L59" s="188"/>
      <c r="M59" s="287"/>
      <c r="N59" s="287"/>
    </row>
    <row r="60" spans="1:14" s="249" customFormat="1" ht="15" hidden="1">
      <c r="A60" s="275" t="s">
        <v>39</v>
      </c>
      <c r="B60" s="273" t="s">
        <v>5</v>
      </c>
      <c r="C60" s="250"/>
      <c r="D60" s="250"/>
      <c r="E60" s="250"/>
      <c r="F60" s="250"/>
      <c r="G60" s="250"/>
      <c r="H60" s="250"/>
      <c r="I60" s="250"/>
      <c r="J60" s="250"/>
      <c r="K60" s="250"/>
      <c r="L60" s="174"/>
      <c r="M60" s="268"/>
      <c r="N60" s="268"/>
    </row>
    <row r="61" spans="1:14" s="249" customFormat="1" ht="15" hidden="1">
      <c r="A61" s="275" t="s">
        <v>152</v>
      </c>
      <c r="B61" s="273" t="s">
        <v>127</v>
      </c>
      <c r="C61" s="250"/>
      <c r="D61" s="250"/>
      <c r="E61" s="250"/>
      <c r="F61" s="250"/>
      <c r="G61" s="250"/>
      <c r="H61" s="250"/>
      <c r="I61" s="250"/>
      <c r="J61" s="250"/>
      <c r="K61" s="250"/>
      <c r="L61" s="174"/>
      <c r="M61" s="268"/>
      <c r="N61" s="268"/>
    </row>
    <row r="62" spans="1:14" s="249" customFormat="1" ht="15" hidden="1">
      <c r="A62" s="272"/>
      <c r="B62" s="276" t="s">
        <v>128</v>
      </c>
      <c r="C62" s="245"/>
      <c r="D62" s="245"/>
      <c r="E62" s="257"/>
      <c r="F62" s="257"/>
      <c r="G62" s="257"/>
      <c r="H62" s="257"/>
      <c r="I62" s="257"/>
      <c r="J62" s="257"/>
      <c r="K62" s="257"/>
      <c r="L62" s="174"/>
      <c r="M62" s="268"/>
      <c r="N62" s="268"/>
    </row>
    <row r="63" spans="1:14" s="249" customFormat="1" ht="15.75" hidden="1" thickBot="1">
      <c r="A63" s="277"/>
      <c r="B63" s="278" t="s">
        <v>9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21"/>
      <c r="M63" s="271"/>
      <c r="N63" s="271"/>
    </row>
    <row r="64" spans="1:14" s="249" customFormat="1" ht="15" hidden="1">
      <c r="A64" s="272"/>
      <c r="B64" s="273" t="s">
        <v>3</v>
      </c>
      <c r="C64" s="274"/>
      <c r="D64" s="274"/>
      <c r="E64" s="274"/>
      <c r="F64" s="274"/>
      <c r="G64" s="274"/>
      <c r="H64" s="274"/>
      <c r="I64" s="274"/>
      <c r="J64" s="274"/>
      <c r="K64" s="274"/>
      <c r="L64" s="188"/>
      <c r="M64" s="268"/>
      <c r="N64" s="268"/>
    </row>
    <row r="65" spans="1:14" s="249" customFormat="1" ht="15" hidden="1">
      <c r="A65" s="275" t="s">
        <v>141</v>
      </c>
      <c r="B65" s="273" t="s">
        <v>5</v>
      </c>
      <c r="C65" s="250"/>
      <c r="D65" s="250"/>
      <c r="E65" s="250"/>
      <c r="F65" s="250"/>
      <c r="G65" s="250"/>
      <c r="H65" s="250"/>
      <c r="I65" s="250"/>
      <c r="J65" s="250"/>
      <c r="K65" s="250"/>
      <c r="L65" s="174"/>
      <c r="M65" s="268"/>
      <c r="N65" s="268"/>
    </row>
    <row r="66" spans="1:14" s="249" customFormat="1" ht="15" hidden="1">
      <c r="A66" s="275" t="s">
        <v>208</v>
      </c>
      <c r="B66" s="273" t="s">
        <v>127</v>
      </c>
      <c r="C66" s="250"/>
      <c r="D66" s="250"/>
      <c r="E66" s="250"/>
      <c r="F66" s="250"/>
      <c r="G66" s="250"/>
      <c r="H66" s="250"/>
      <c r="I66" s="250"/>
      <c r="J66" s="250"/>
      <c r="K66" s="250"/>
      <c r="L66" s="174"/>
      <c r="M66" s="268"/>
      <c r="N66" s="268"/>
    </row>
    <row r="67" spans="1:14" s="249" customFormat="1" ht="15" hidden="1">
      <c r="A67" s="272"/>
      <c r="B67" s="276" t="s">
        <v>128</v>
      </c>
      <c r="C67" s="245"/>
      <c r="D67" s="245"/>
      <c r="E67" s="257"/>
      <c r="F67" s="257"/>
      <c r="G67" s="257"/>
      <c r="H67" s="257"/>
      <c r="I67" s="257"/>
      <c r="J67" s="257"/>
      <c r="K67" s="257"/>
      <c r="L67" s="174"/>
      <c r="M67" s="268"/>
      <c r="N67" s="268"/>
    </row>
    <row r="68" spans="1:14" s="249" customFormat="1" ht="15.75" hidden="1" thickBot="1">
      <c r="A68" s="277"/>
      <c r="B68" s="278" t="s">
        <v>9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21"/>
      <c r="M68" s="271"/>
      <c r="N68" s="271"/>
    </row>
    <row r="69" spans="1:3" ht="12.75">
      <c r="A69" s="132" t="s">
        <v>149</v>
      </c>
      <c r="B69" s="131"/>
      <c r="C69" s="48"/>
    </row>
    <row r="70" spans="1:12" ht="12.75">
      <c r="A70" s="819" t="s">
        <v>281</v>
      </c>
      <c r="B70" s="819"/>
      <c r="C70" s="819"/>
      <c r="D70" s="819"/>
      <c r="E70" s="819"/>
      <c r="F70" s="819"/>
      <c r="G70" s="819"/>
      <c r="H70" s="819"/>
      <c r="I70" s="819"/>
      <c r="J70" s="819"/>
      <c r="K70" s="819"/>
      <c r="L70" s="819"/>
    </row>
    <row r="71" spans="1:2" ht="12.75">
      <c r="A71" s="47" t="s">
        <v>265</v>
      </c>
      <c r="B71" s="12"/>
    </row>
    <row r="72" spans="1:2" ht="12.75">
      <c r="A72" s="12"/>
      <c r="B72" s="12"/>
    </row>
  </sheetData>
  <sheetProtection/>
  <mergeCells count="16">
    <mergeCell ref="A24:A28"/>
    <mergeCell ref="A29:A33"/>
    <mergeCell ref="A34:A38"/>
    <mergeCell ref="A39:A43"/>
    <mergeCell ref="A44:A48"/>
    <mergeCell ref="A49:A53"/>
    <mergeCell ref="A6:N6"/>
    <mergeCell ref="A7:N7"/>
    <mergeCell ref="A1:D1"/>
    <mergeCell ref="A3:I3"/>
    <mergeCell ref="A70:L70"/>
    <mergeCell ref="A4:N4"/>
    <mergeCell ref="A5:N5"/>
    <mergeCell ref="A9:A13"/>
    <mergeCell ref="A14:A18"/>
    <mergeCell ref="A19:A23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E68"/>
  <sheetViews>
    <sheetView zoomScale="77" zoomScaleNormal="77" zoomScalePageLayoutView="0" workbookViewId="0" topLeftCell="A25">
      <selection activeCell="AH17" sqref="AH17"/>
    </sheetView>
  </sheetViews>
  <sheetFormatPr defaultColWidth="11.421875" defaultRowHeight="12.75"/>
  <cols>
    <col min="1" max="1" width="20.57421875" style="166" customWidth="1"/>
    <col min="2" max="2" width="21.7109375" style="166" customWidth="1"/>
    <col min="3" max="11" width="12.57421875" style="166" hidden="1" customWidth="1"/>
    <col min="12" max="15" width="15.00390625" style="166" hidden="1" customWidth="1"/>
    <col min="16" max="16" width="13.8515625" style="166" hidden="1" customWidth="1"/>
    <col min="17" max="17" width="13.28125" style="166" hidden="1" customWidth="1"/>
    <col min="18" max="18" width="14.421875" style="166" hidden="1" customWidth="1"/>
    <col min="19" max="19" width="14.8515625" style="166" hidden="1" customWidth="1"/>
    <col min="20" max="20" width="13.57421875" style="166" customWidth="1"/>
    <col min="21" max="21" width="13.8515625" style="166" customWidth="1"/>
    <col min="22" max="22" width="14.8515625" style="166" customWidth="1"/>
    <col min="23" max="24" width="14.57421875" style="166" bestFit="1" customWidth="1"/>
    <col min="25" max="26" width="13.28125" style="166" customWidth="1"/>
    <col min="27" max="28" width="12.140625" style="166" bestFit="1" customWidth="1"/>
    <col min="29" max="29" width="11.57421875" style="166" bestFit="1" customWidth="1"/>
    <col min="30" max="31" width="12.140625" style="166" bestFit="1" customWidth="1"/>
    <col min="32" max="16384" width="11.421875" style="166" customWidth="1"/>
  </cols>
  <sheetData>
    <row r="1" spans="1:31" ht="15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1:31" ht="1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</row>
    <row r="3" spans="1:31" ht="17.25" customHeight="1">
      <c r="A3" s="826"/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289"/>
      <c r="AE3" s="289"/>
    </row>
    <row r="4" spans="1:31" ht="17.25" customHeight="1">
      <c r="A4" s="826" t="s">
        <v>167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</row>
    <row r="5" spans="1:31" ht="17.25" customHeight="1">
      <c r="A5" s="826" t="s">
        <v>181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  <c r="AE5" s="826"/>
    </row>
    <row r="6" spans="1:31" ht="17.25" customHeight="1">
      <c r="A6" s="807" t="s">
        <v>269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</row>
    <row r="7" spans="1:31" ht="14.25" customHeight="1">
      <c r="A7" s="651"/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</row>
    <row r="8" spans="1:31" ht="28.5" customHeight="1">
      <c r="A8" s="628" t="s">
        <v>50</v>
      </c>
      <c r="B8" s="628" t="s">
        <v>111</v>
      </c>
      <c r="C8" s="628" t="s">
        <v>51</v>
      </c>
      <c r="D8" s="628" t="s">
        <v>52</v>
      </c>
      <c r="E8" s="628" t="s">
        <v>53</v>
      </c>
      <c r="F8" s="628" t="s">
        <v>54</v>
      </c>
      <c r="G8" s="628" t="s">
        <v>33</v>
      </c>
      <c r="H8" s="628" t="s">
        <v>34</v>
      </c>
      <c r="I8" s="628" t="s">
        <v>35</v>
      </c>
      <c r="J8" s="628" t="s">
        <v>36</v>
      </c>
      <c r="K8" s="628" t="s">
        <v>37</v>
      </c>
      <c r="L8" s="628" t="s">
        <v>76</v>
      </c>
      <c r="M8" s="628" t="s">
        <v>55</v>
      </c>
      <c r="N8" s="628" t="s">
        <v>56</v>
      </c>
      <c r="O8" s="628" t="s">
        <v>57</v>
      </c>
      <c r="P8" s="628" t="s">
        <v>65</v>
      </c>
      <c r="Q8" s="628" t="s">
        <v>66</v>
      </c>
      <c r="R8" s="628" t="s">
        <v>48</v>
      </c>
      <c r="S8" s="628" t="s">
        <v>49</v>
      </c>
      <c r="T8" s="628" t="s">
        <v>120</v>
      </c>
      <c r="U8" s="628" t="s">
        <v>136</v>
      </c>
      <c r="V8" s="628" t="s">
        <v>143</v>
      </c>
      <c r="W8" s="628" t="s">
        <v>148</v>
      </c>
      <c r="X8" s="628" t="s">
        <v>158</v>
      </c>
      <c r="Y8" s="628" t="s">
        <v>163</v>
      </c>
      <c r="Z8" s="628" t="s">
        <v>173</v>
      </c>
      <c r="AA8" s="628" t="s">
        <v>202</v>
      </c>
      <c r="AB8" s="628" t="s">
        <v>249</v>
      </c>
      <c r="AC8" s="294" t="s">
        <v>260</v>
      </c>
      <c r="AD8" s="294" t="s">
        <v>261</v>
      </c>
      <c r="AE8" s="294" t="s">
        <v>264</v>
      </c>
    </row>
    <row r="9" spans="1:31" s="197" customFormat="1" ht="14.25" customHeight="1">
      <c r="A9" s="827" t="s">
        <v>27</v>
      </c>
      <c r="B9" s="773" t="s">
        <v>3</v>
      </c>
      <c r="C9" s="630">
        <f aca="true" t="shared" si="0" ref="C9:I11">(C14+C19+C24+C29+C34+C39+C44+C49+C54+C59)</f>
        <v>3165.2</v>
      </c>
      <c r="D9" s="630">
        <f t="shared" si="0"/>
        <v>3625</v>
      </c>
      <c r="E9" s="630">
        <f t="shared" si="0"/>
        <v>6340.92</v>
      </c>
      <c r="F9" s="630">
        <f t="shared" si="0"/>
        <v>5741</v>
      </c>
      <c r="G9" s="630">
        <f t="shared" si="0"/>
        <v>3587.85</v>
      </c>
      <c r="H9" s="630">
        <f t="shared" si="0"/>
        <v>2933.6000000000004</v>
      </c>
      <c r="I9" s="630">
        <f t="shared" si="0"/>
        <v>2578.2</v>
      </c>
      <c r="J9" s="630">
        <f aca="true" t="shared" si="1" ref="J9:Q9">(J14+J19+J24+J29+J34+J39+J44+J49+J54+J59)</f>
        <v>4565.1</v>
      </c>
      <c r="K9" s="630">
        <f t="shared" si="1"/>
        <v>2051</v>
      </c>
      <c r="L9" s="630">
        <f t="shared" si="1"/>
        <v>2320.2</v>
      </c>
      <c r="M9" s="630">
        <f t="shared" si="1"/>
        <v>3378.6299999999997</v>
      </c>
      <c r="N9" s="630">
        <f t="shared" si="1"/>
        <v>3532.4100000000003</v>
      </c>
      <c r="O9" s="630">
        <f t="shared" si="1"/>
        <v>4839.17</v>
      </c>
      <c r="P9" s="630">
        <f t="shared" si="1"/>
        <v>3716.59</v>
      </c>
      <c r="Q9" s="630">
        <f t="shared" si="1"/>
        <v>4634.17</v>
      </c>
      <c r="R9" s="630">
        <f aca="true" t="shared" si="2" ref="R9:AB9">(R14+R19+R24+R29+R34+R39+R44+R49+R54+R59)</f>
        <v>4294.100000000001</v>
      </c>
      <c r="S9" s="630">
        <f t="shared" si="2"/>
        <v>4042.29</v>
      </c>
      <c r="T9" s="630">
        <f t="shared" si="2"/>
        <v>4416.19</v>
      </c>
      <c r="U9" s="630">
        <f t="shared" si="2"/>
        <v>4035.6399999999994</v>
      </c>
      <c r="V9" s="630">
        <f t="shared" si="2"/>
        <v>2648.75</v>
      </c>
      <c r="W9" s="630">
        <f t="shared" si="2"/>
        <v>2920.81</v>
      </c>
      <c r="X9" s="630">
        <f t="shared" si="2"/>
        <v>3592.5699999999997</v>
      </c>
      <c r="Y9" s="630">
        <f t="shared" si="2"/>
        <v>3369.3399999999997</v>
      </c>
      <c r="Z9" s="630">
        <f t="shared" si="2"/>
        <v>2725.29</v>
      </c>
      <c r="AA9" s="630">
        <f t="shared" si="2"/>
        <v>2908.7200000000003</v>
      </c>
      <c r="AB9" s="630">
        <f t="shared" si="2"/>
        <v>2175.5400000000004</v>
      </c>
      <c r="AC9" s="630">
        <f aca="true" t="shared" si="3" ref="AC9:AD11">(AC14+AC19+AC24+AC29+AC34+AC39+AC44+AC49+AC54+AC59)</f>
        <v>1747.2200000000003</v>
      </c>
      <c r="AD9" s="630">
        <f t="shared" si="3"/>
        <v>1440.82</v>
      </c>
      <c r="AE9" s="630">
        <f>(AE14+AE19+AE24+AE29+AE34+AE39+AE44+AE49+AE54+AE59)</f>
        <v>1490.0900000000001</v>
      </c>
    </row>
    <row r="10" spans="1:31" s="197" customFormat="1" ht="14.25" customHeight="1">
      <c r="A10" s="827"/>
      <c r="B10" s="773" t="s">
        <v>5</v>
      </c>
      <c r="C10" s="630">
        <f t="shared" si="0"/>
        <v>3165.2</v>
      </c>
      <c r="D10" s="630">
        <f t="shared" si="0"/>
        <v>3625</v>
      </c>
      <c r="E10" s="630">
        <f t="shared" si="0"/>
        <v>6170.66</v>
      </c>
      <c r="F10" s="630">
        <f t="shared" si="0"/>
        <v>5741</v>
      </c>
      <c r="G10" s="630">
        <f t="shared" si="0"/>
        <v>3582.15</v>
      </c>
      <c r="H10" s="630">
        <f t="shared" si="0"/>
        <v>2205.7</v>
      </c>
      <c r="I10" s="630">
        <f t="shared" si="0"/>
        <v>2578.2</v>
      </c>
      <c r="J10" s="630">
        <f aca="true" t="shared" si="4" ref="J10:Q10">(J15+J20+J25+J30+J35+J40+J45+J50+J55+J60)</f>
        <v>4521.1</v>
      </c>
      <c r="K10" s="630">
        <f t="shared" si="4"/>
        <v>2047</v>
      </c>
      <c r="L10" s="630">
        <f t="shared" si="4"/>
        <v>2293.2</v>
      </c>
      <c r="M10" s="630">
        <f t="shared" si="4"/>
        <v>3240.3799999999997</v>
      </c>
      <c r="N10" s="630">
        <f t="shared" si="4"/>
        <v>3530.8100000000004</v>
      </c>
      <c r="O10" s="630">
        <f t="shared" si="4"/>
        <v>4621.17</v>
      </c>
      <c r="P10" s="630">
        <f t="shared" si="4"/>
        <v>3716.5</v>
      </c>
      <c r="Q10" s="630">
        <f t="shared" si="4"/>
        <v>4627.53</v>
      </c>
      <c r="R10" s="630">
        <f aca="true" t="shared" si="5" ref="R10:AB10">(R15+R20+R25+R30+R35+R40+R45+R50+R55+R60)</f>
        <v>4294.100000000001</v>
      </c>
      <c r="S10" s="630">
        <f t="shared" si="5"/>
        <v>4042.29</v>
      </c>
      <c r="T10" s="630">
        <f t="shared" si="5"/>
        <v>4298.63</v>
      </c>
      <c r="U10" s="630">
        <f t="shared" si="5"/>
        <v>4024.4399999999996</v>
      </c>
      <c r="V10" s="630">
        <f t="shared" si="5"/>
        <v>2567.2999999999997</v>
      </c>
      <c r="W10" s="630">
        <f t="shared" si="5"/>
        <v>2876.88</v>
      </c>
      <c r="X10" s="630">
        <f t="shared" si="5"/>
        <v>3575.37</v>
      </c>
      <c r="Y10" s="630">
        <f t="shared" si="5"/>
        <v>3353.5499999999997</v>
      </c>
      <c r="Z10" s="630">
        <f t="shared" si="5"/>
        <v>2695.36</v>
      </c>
      <c r="AA10" s="630">
        <f t="shared" si="5"/>
        <v>2810.19</v>
      </c>
      <c r="AB10" s="630">
        <f t="shared" si="5"/>
        <v>1738.6</v>
      </c>
      <c r="AC10" s="630">
        <f>(AC15+AC20+AC25+AC30+AC35+AC40+AC45+AC51+AC55+AC60)</f>
        <v>1631.65</v>
      </c>
      <c r="AD10" s="630">
        <f t="shared" si="3"/>
        <v>1391.2200000000003</v>
      </c>
      <c r="AE10" s="630">
        <f>(AE15+AE20+AE25+AE30+AE35+AE40+AE45+AE50+AE55+AE60)</f>
        <v>1398.0200000000002</v>
      </c>
    </row>
    <row r="11" spans="1:31" s="197" customFormat="1" ht="14.25" customHeight="1">
      <c r="A11" s="827"/>
      <c r="B11" s="774" t="s">
        <v>130</v>
      </c>
      <c r="C11" s="630">
        <f t="shared" si="0"/>
        <v>58769.6</v>
      </c>
      <c r="D11" s="630">
        <f t="shared" si="0"/>
        <v>68556</v>
      </c>
      <c r="E11" s="630">
        <f t="shared" si="0"/>
        <v>104270</v>
      </c>
      <c r="F11" s="630">
        <f t="shared" si="0"/>
        <v>107838</v>
      </c>
      <c r="G11" s="630">
        <f t="shared" si="0"/>
        <v>61395</v>
      </c>
      <c r="H11" s="630">
        <f t="shared" si="0"/>
        <v>35406</v>
      </c>
      <c r="I11" s="630">
        <f t="shared" si="0"/>
        <v>50274</v>
      </c>
      <c r="J11" s="630">
        <f aca="true" t="shared" si="6" ref="J11:Q11">(J16+J21+J26+J31+J36+J41+J46+J51+J56+J61)</f>
        <v>90794</v>
      </c>
      <c r="K11" s="630">
        <f t="shared" si="6"/>
        <v>32849</v>
      </c>
      <c r="L11" s="630">
        <f t="shared" si="6"/>
        <v>49752</v>
      </c>
      <c r="M11" s="630">
        <f t="shared" si="6"/>
        <v>46413</v>
      </c>
      <c r="N11" s="630">
        <f t="shared" si="6"/>
        <v>69590</v>
      </c>
      <c r="O11" s="630">
        <f t="shared" si="6"/>
        <v>54697</v>
      </c>
      <c r="P11" s="630">
        <f t="shared" si="6"/>
        <v>86989</v>
      </c>
      <c r="Q11" s="630">
        <f t="shared" si="6"/>
        <v>82485.4</v>
      </c>
      <c r="R11" s="630">
        <f aca="true" t="shared" si="7" ref="R11:AB11">(R16+R21+R26+R31+R36+R41+R46+R51+R56+R61)</f>
        <v>82434.8</v>
      </c>
      <c r="S11" s="630">
        <f t="shared" si="7"/>
        <v>81667</v>
      </c>
      <c r="T11" s="630">
        <f t="shared" si="7"/>
        <v>76303.8</v>
      </c>
      <c r="U11" s="630">
        <f t="shared" si="7"/>
        <v>95029.40000000001</v>
      </c>
      <c r="V11" s="630">
        <f t="shared" si="7"/>
        <v>51656.12</v>
      </c>
      <c r="W11" s="630">
        <f t="shared" si="7"/>
        <v>64683</v>
      </c>
      <c r="X11" s="630">
        <f t="shared" si="7"/>
        <v>98356.61</v>
      </c>
      <c r="Y11" s="630">
        <f t="shared" si="7"/>
        <v>91698.56</v>
      </c>
      <c r="Z11" s="630">
        <f t="shared" si="7"/>
        <v>76262.43</v>
      </c>
      <c r="AA11" s="630">
        <f t="shared" si="7"/>
        <v>74610.6</v>
      </c>
      <c r="AB11" s="630">
        <f t="shared" si="7"/>
        <v>34418</v>
      </c>
      <c r="AC11" s="630" t="e">
        <f>(AC16+AC21+AC26+AC31+AC36+AC41+AC46+#REF!+AC56+AC61)</f>
        <v>#REF!</v>
      </c>
      <c r="AD11" s="630">
        <f t="shared" si="3"/>
        <v>31181</v>
      </c>
      <c r="AE11" s="630">
        <f>(AE16+AE21+AE26+AE31+AE36+AE41+AE46+AE51+AE56+AE61)</f>
        <v>28965.129999999997</v>
      </c>
    </row>
    <row r="12" spans="1:31" s="197" customFormat="1" ht="14.25" customHeight="1">
      <c r="A12" s="827"/>
      <c r="B12" s="774" t="s">
        <v>63</v>
      </c>
      <c r="C12" s="630">
        <f aca="true" t="shared" si="8" ref="C12:I12">(C11/C10)</f>
        <v>18.567420700113736</v>
      </c>
      <c r="D12" s="630">
        <f t="shared" si="8"/>
        <v>18.912</v>
      </c>
      <c r="E12" s="630">
        <f t="shared" si="8"/>
        <v>16.89770624211997</v>
      </c>
      <c r="F12" s="630">
        <f t="shared" si="8"/>
        <v>18.783835568716253</v>
      </c>
      <c r="G12" s="630">
        <f t="shared" si="8"/>
        <v>17.139148276872827</v>
      </c>
      <c r="H12" s="630">
        <f t="shared" si="8"/>
        <v>16.052046969216125</v>
      </c>
      <c r="I12" s="630">
        <f t="shared" si="8"/>
        <v>19.499650919245987</v>
      </c>
      <c r="J12" s="630">
        <f aca="true" t="shared" si="9" ref="J12:Q12">(J11/J10)</f>
        <v>20.082280860852446</v>
      </c>
      <c r="K12" s="630">
        <f t="shared" si="9"/>
        <v>16.047386419149976</v>
      </c>
      <c r="L12" s="630">
        <f t="shared" si="9"/>
        <v>21.695447409733127</v>
      </c>
      <c r="M12" s="630">
        <f t="shared" si="9"/>
        <v>14.323320104432197</v>
      </c>
      <c r="N12" s="630">
        <f t="shared" si="9"/>
        <v>19.70935847581716</v>
      </c>
      <c r="O12" s="630">
        <f t="shared" si="9"/>
        <v>11.836180015017842</v>
      </c>
      <c r="P12" s="630">
        <f t="shared" si="9"/>
        <v>23.406161711287503</v>
      </c>
      <c r="Q12" s="630">
        <f t="shared" si="9"/>
        <v>17.824930362417962</v>
      </c>
      <c r="R12" s="630">
        <f aca="true" t="shared" si="10" ref="R12:AB12">(R11/R10)</f>
        <v>19.19722409818122</v>
      </c>
      <c r="S12" s="630">
        <f t="shared" si="10"/>
        <v>20.20315217364415</v>
      </c>
      <c r="T12" s="630">
        <f t="shared" si="10"/>
        <v>17.75072523106199</v>
      </c>
      <c r="U12" s="630">
        <f t="shared" si="10"/>
        <v>23.613074117144254</v>
      </c>
      <c r="V12" s="630">
        <f t="shared" si="10"/>
        <v>20.12079616717953</v>
      </c>
      <c r="W12" s="630">
        <f t="shared" si="10"/>
        <v>22.483732376741468</v>
      </c>
      <c r="X12" s="630">
        <f t="shared" si="10"/>
        <v>27.509491325373318</v>
      </c>
      <c r="Y12" s="630">
        <f t="shared" si="10"/>
        <v>27.343728287933683</v>
      </c>
      <c r="Z12" s="630">
        <f t="shared" si="10"/>
        <v>28.293968152677188</v>
      </c>
      <c r="AA12" s="630">
        <f t="shared" si="10"/>
        <v>26.550019749554302</v>
      </c>
      <c r="AB12" s="630">
        <f t="shared" si="10"/>
        <v>19.796387898308986</v>
      </c>
      <c r="AC12" s="630" t="e">
        <f>(AC11/AC10)</f>
        <v>#REF!</v>
      </c>
      <c r="AD12" s="630">
        <f>(AD11/AD10)</f>
        <v>22.412702520090278</v>
      </c>
      <c r="AE12" s="630">
        <f>(AE11/AE10)</f>
        <v>20.7186807055693</v>
      </c>
    </row>
    <row r="13" spans="1:31" s="197" customFormat="1" ht="14.25" customHeight="1">
      <c r="A13" s="827"/>
      <c r="B13" s="774" t="s">
        <v>62</v>
      </c>
      <c r="C13" s="631">
        <f aca="true" t="shared" si="11" ref="C13:I13">(C18+C23+C28+C33+C38+C48+C53+C63)</f>
        <v>1525</v>
      </c>
      <c r="D13" s="631">
        <f t="shared" si="11"/>
        <v>1768</v>
      </c>
      <c r="E13" s="631">
        <f t="shared" si="11"/>
        <v>2326</v>
      </c>
      <c r="F13" s="631">
        <f t="shared" si="11"/>
        <v>2418</v>
      </c>
      <c r="G13" s="631">
        <f t="shared" si="11"/>
        <v>1882</v>
      </c>
      <c r="H13" s="631">
        <f t="shared" si="11"/>
        <v>1672</v>
      </c>
      <c r="I13" s="631">
        <f t="shared" si="11"/>
        <v>1590</v>
      </c>
      <c r="J13" s="631">
        <f aca="true" t="shared" si="12" ref="J13:Q13">(J18+J23+J28+J33+J38+J48+J53+J63)</f>
        <v>2201</v>
      </c>
      <c r="K13" s="631">
        <f t="shared" si="12"/>
        <v>1027</v>
      </c>
      <c r="L13" s="631">
        <f t="shared" si="12"/>
        <v>1526</v>
      </c>
      <c r="M13" s="631">
        <f t="shared" si="12"/>
        <v>1454</v>
      </c>
      <c r="N13" s="631">
        <f t="shared" si="12"/>
        <v>1810</v>
      </c>
      <c r="O13" s="631">
        <f t="shared" si="12"/>
        <v>1559</v>
      </c>
      <c r="P13" s="631">
        <f t="shared" si="12"/>
        <v>1619</v>
      </c>
      <c r="Q13" s="631">
        <f t="shared" si="12"/>
        <v>2053</v>
      </c>
      <c r="R13" s="631">
        <f aca="true" t="shared" si="13" ref="R13:AB13">(R18+R23+R28+R33+R38+R48+R53+R63)</f>
        <v>1717</v>
      </c>
      <c r="S13" s="631">
        <f t="shared" si="13"/>
        <v>1781</v>
      </c>
      <c r="T13" s="631">
        <f t="shared" si="13"/>
        <v>2024</v>
      </c>
      <c r="U13" s="631">
        <f t="shared" si="13"/>
        <v>2053</v>
      </c>
      <c r="V13" s="631">
        <f t="shared" si="13"/>
        <v>1865</v>
      </c>
      <c r="W13" s="631">
        <f t="shared" si="13"/>
        <v>2417</v>
      </c>
      <c r="X13" s="631">
        <f t="shared" si="13"/>
        <v>2806</v>
      </c>
      <c r="Y13" s="631">
        <f t="shared" si="13"/>
        <v>2742</v>
      </c>
      <c r="Z13" s="631">
        <f t="shared" si="13"/>
        <v>1682</v>
      </c>
      <c r="AA13" s="631">
        <f t="shared" si="13"/>
        <v>1461</v>
      </c>
      <c r="AB13" s="631">
        <f t="shared" si="13"/>
        <v>965</v>
      </c>
      <c r="AC13" s="631">
        <f>(AC18+AC23+AC28+AC33+AC38+AC48+AC53+AC58+AC63)</f>
        <v>878</v>
      </c>
      <c r="AD13" s="631">
        <f>(AD18+AD23+AD28+AD33+AD38+AD48+AD53+AD58+AD63)</f>
        <v>846</v>
      </c>
      <c r="AE13" s="631">
        <f>(AE18+AE23+AE28+AE33+AE38+AE48+AE53+AE58+AE63)</f>
        <v>885</v>
      </c>
    </row>
    <row r="14" spans="1:31" ht="14.25" customHeight="1">
      <c r="A14" s="824" t="s">
        <v>6</v>
      </c>
      <c r="B14" s="775" t="s">
        <v>3</v>
      </c>
      <c r="C14" s="637">
        <v>3039</v>
      </c>
      <c r="D14" s="637">
        <v>3575</v>
      </c>
      <c r="E14" s="637">
        <v>6315</v>
      </c>
      <c r="F14" s="637">
        <v>5715</v>
      </c>
      <c r="G14" s="637">
        <v>3471.5</v>
      </c>
      <c r="H14" s="637">
        <v>2762</v>
      </c>
      <c r="I14" s="637">
        <v>2198</v>
      </c>
      <c r="J14" s="637">
        <v>3971</v>
      </c>
      <c r="K14" s="637">
        <v>1923</v>
      </c>
      <c r="L14" s="637">
        <v>2012</v>
      </c>
      <c r="M14" s="637">
        <v>3072</v>
      </c>
      <c r="N14" s="637">
        <v>3248</v>
      </c>
      <c r="O14" s="637">
        <v>4605</v>
      </c>
      <c r="P14" s="636">
        <v>3415</v>
      </c>
      <c r="Q14" s="636">
        <v>4189.92</v>
      </c>
      <c r="R14" s="636">
        <v>4070.8</v>
      </c>
      <c r="S14" s="636">
        <v>3784.31</v>
      </c>
      <c r="T14" s="636">
        <v>3734</v>
      </c>
      <c r="U14" s="636">
        <v>3549.81</v>
      </c>
      <c r="V14" s="636">
        <v>2238.82</v>
      </c>
      <c r="W14" s="307">
        <v>2214.3</v>
      </c>
      <c r="X14" s="307">
        <v>2695.74</v>
      </c>
      <c r="Y14" s="307">
        <v>2541.08</v>
      </c>
      <c r="Z14" s="307">
        <v>2100</v>
      </c>
      <c r="AA14" s="307">
        <v>2442.67</v>
      </c>
      <c r="AB14" s="307">
        <v>1899.09</v>
      </c>
      <c r="AC14" s="307">
        <v>1427.76</v>
      </c>
      <c r="AD14" s="307">
        <v>1081.26</v>
      </c>
      <c r="AE14" s="307">
        <v>1128.69</v>
      </c>
    </row>
    <row r="15" spans="1:31" ht="14.25" customHeight="1">
      <c r="A15" s="824"/>
      <c r="B15" s="775" t="s">
        <v>5</v>
      </c>
      <c r="C15" s="637">
        <v>3039</v>
      </c>
      <c r="D15" s="637">
        <v>3575</v>
      </c>
      <c r="E15" s="637">
        <v>6157</v>
      </c>
      <c r="F15" s="637">
        <v>5715</v>
      </c>
      <c r="G15" s="637">
        <v>3471.5</v>
      </c>
      <c r="H15" s="637">
        <v>2037</v>
      </c>
      <c r="I15" s="637">
        <v>2198</v>
      </c>
      <c r="J15" s="637">
        <v>3971</v>
      </c>
      <c r="K15" s="637">
        <v>1923</v>
      </c>
      <c r="L15" s="637">
        <v>1987</v>
      </c>
      <c r="M15" s="637">
        <v>2934</v>
      </c>
      <c r="N15" s="637">
        <v>3248</v>
      </c>
      <c r="O15" s="637">
        <v>4387</v>
      </c>
      <c r="P15" s="636">
        <v>3415</v>
      </c>
      <c r="Q15" s="636">
        <v>4189.32</v>
      </c>
      <c r="R15" s="636">
        <v>4070.8</v>
      </c>
      <c r="S15" s="636">
        <v>3784.31</v>
      </c>
      <c r="T15" s="636">
        <v>3731.73</v>
      </c>
      <c r="U15" s="636">
        <v>3549.81</v>
      </c>
      <c r="V15" s="636">
        <v>2211.12</v>
      </c>
      <c r="W15" s="307">
        <v>2208.55</v>
      </c>
      <c r="X15" s="307">
        <v>2694.39</v>
      </c>
      <c r="Y15" s="307">
        <v>2537.04</v>
      </c>
      <c r="Z15" s="307">
        <v>2085</v>
      </c>
      <c r="AA15" s="307">
        <v>2442.67</v>
      </c>
      <c r="AB15" s="307">
        <v>1542</v>
      </c>
      <c r="AC15" s="307">
        <v>1422.3</v>
      </c>
      <c r="AD15" s="307">
        <v>1064.39</v>
      </c>
      <c r="AE15" s="307">
        <v>1127.14</v>
      </c>
    </row>
    <row r="16" spans="1:31" ht="14.25" customHeight="1">
      <c r="A16" s="824"/>
      <c r="B16" s="775" t="s">
        <v>130</v>
      </c>
      <c r="C16" s="638">
        <v>57000</v>
      </c>
      <c r="D16" s="638">
        <v>67995</v>
      </c>
      <c r="E16" s="638">
        <v>104059</v>
      </c>
      <c r="F16" s="638">
        <v>107579</v>
      </c>
      <c r="G16" s="638">
        <v>58655</v>
      </c>
      <c r="H16" s="638">
        <v>32932</v>
      </c>
      <c r="I16" s="638">
        <v>44736</v>
      </c>
      <c r="J16" s="638">
        <v>83391</v>
      </c>
      <c r="K16" s="638">
        <v>31153</v>
      </c>
      <c r="L16" s="638">
        <v>46050</v>
      </c>
      <c r="M16" s="638">
        <v>42521</v>
      </c>
      <c r="N16" s="638">
        <v>65780</v>
      </c>
      <c r="O16" s="638">
        <v>52333</v>
      </c>
      <c r="P16" s="636">
        <v>83520</v>
      </c>
      <c r="Q16" s="636">
        <v>73716</v>
      </c>
      <c r="R16" s="636">
        <v>78979</v>
      </c>
      <c r="S16" s="636">
        <v>77628</v>
      </c>
      <c r="T16" s="636">
        <v>67207.8</v>
      </c>
      <c r="U16" s="636">
        <v>86993.05</v>
      </c>
      <c r="V16" s="636">
        <v>44837.55</v>
      </c>
      <c r="W16" s="307">
        <v>52401.6</v>
      </c>
      <c r="X16" s="307">
        <v>80232.6</v>
      </c>
      <c r="Y16" s="307">
        <v>72329.75</v>
      </c>
      <c r="Z16" s="307">
        <v>60944.56</v>
      </c>
      <c r="AA16" s="307">
        <v>67499</v>
      </c>
      <c r="AB16" s="307">
        <v>30474</v>
      </c>
      <c r="AC16" s="307">
        <v>29332</v>
      </c>
      <c r="AD16" s="307">
        <v>25205</v>
      </c>
      <c r="AE16" s="307">
        <v>22522</v>
      </c>
    </row>
    <row r="17" spans="1:31" ht="14.25" customHeight="1">
      <c r="A17" s="824"/>
      <c r="B17" s="775" t="s">
        <v>63</v>
      </c>
      <c r="C17" s="637">
        <f>(C16/C15)</f>
        <v>18.756169792694966</v>
      </c>
      <c r="D17" s="637">
        <f>(D16/D15)</f>
        <v>19.019580419580418</v>
      </c>
      <c r="E17" s="637">
        <f>(E16/E15)</f>
        <v>16.900925775540035</v>
      </c>
      <c r="F17" s="637">
        <f>(F16/F15)</f>
        <v>18.823972003499563</v>
      </c>
      <c r="G17" s="637">
        <f aca="true" t="shared" si="14" ref="G17:W17">SUM(G16/G15)</f>
        <v>16.896154400115226</v>
      </c>
      <c r="H17" s="637">
        <f t="shared" si="14"/>
        <v>16.16691212567501</v>
      </c>
      <c r="I17" s="637">
        <f t="shared" si="14"/>
        <v>20.35304822565969</v>
      </c>
      <c r="J17" s="637">
        <f t="shared" si="14"/>
        <v>21</v>
      </c>
      <c r="K17" s="637">
        <f t="shared" si="14"/>
        <v>16.200208008320335</v>
      </c>
      <c r="L17" s="637">
        <f t="shared" si="14"/>
        <v>23.175641670860593</v>
      </c>
      <c r="M17" s="637">
        <f t="shared" si="14"/>
        <v>14.492501704158146</v>
      </c>
      <c r="N17" s="637">
        <f t="shared" si="14"/>
        <v>20.252463054187192</v>
      </c>
      <c r="O17" s="637">
        <f t="shared" si="14"/>
        <v>11.92910873033964</v>
      </c>
      <c r="P17" s="636">
        <f t="shared" si="14"/>
        <v>24.45680819912152</v>
      </c>
      <c r="Q17" s="636">
        <f t="shared" si="14"/>
        <v>17.59617312594884</v>
      </c>
      <c r="R17" s="636">
        <f t="shared" si="14"/>
        <v>19.401346172742457</v>
      </c>
      <c r="S17" s="636">
        <f t="shared" si="14"/>
        <v>20.51311863985773</v>
      </c>
      <c r="T17" s="636">
        <f t="shared" si="14"/>
        <v>18.009823861854958</v>
      </c>
      <c r="U17" s="636">
        <f t="shared" si="14"/>
        <v>24.506396116975274</v>
      </c>
      <c r="V17" s="636">
        <f t="shared" si="14"/>
        <v>20.278207424291764</v>
      </c>
      <c r="W17" s="307">
        <f t="shared" si="14"/>
        <v>23.726698512598762</v>
      </c>
      <c r="X17" s="307">
        <f aca="true" t="shared" si="15" ref="X17:AC17">SUM(X16/X15)</f>
        <v>29.77764911538419</v>
      </c>
      <c r="Y17" s="307">
        <f t="shared" si="15"/>
        <v>28.509503200580205</v>
      </c>
      <c r="Z17" s="307">
        <f t="shared" si="15"/>
        <v>29.23000479616307</v>
      </c>
      <c r="AA17" s="307">
        <f t="shared" si="15"/>
        <v>27.63328652662865</v>
      </c>
      <c r="AB17" s="307">
        <f t="shared" si="15"/>
        <v>19.762645914396888</v>
      </c>
      <c r="AC17" s="307">
        <f t="shared" si="15"/>
        <v>20.62293468325951</v>
      </c>
      <c r="AD17" s="307">
        <f>SUM(AD16/AD15)</f>
        <v>23.680229990886797</v>
      </c>
      <c r="AE17" s="307">
        <f>SUM(AE16/AE15)</f>
        <v>19.981546214312328</v>
      </c>
    </row>
    <row r="18" spans="1:31" ht="14.25" customHeight="1">
      <c r="A18" s="824"/>
      <c r="B18" s="775" t="s">
        <v>62</v>
      </c>
      <c r="C18" s="638">
        <v>1285</v>
      </c>
      <c r="D18" s="638">
        <v>1580</v>
      </c>
      <c r="E18" s="638">
        <v>2252</v>
      </c>
      <c r="F18" s="638">
        <v>2344</v>
      </c>
      <c r="G18" s="638">
        <v>1486</v>
      </c>
      <c r="H18" s="638">
        <v>1132</v>
      </c>
      <c r="I18" s="638">
        <v>1194</v>
      </c>
      <c r="J18" s="638">
        <v>1444</v>
      </c>
      <c r="K18" s="638">
        <v>788</v>
      </c>
      <c r="L18" s="638">
        <v>731</v>
      </c>
      <c r="M18" s="638">
        <v>712</v>
      </c>
      <c r="N18" s="638">
        <v>1304</v>
      </c>
      <c r="O18" s="638">
        <v>1145</v>
      </c>
      <c r="P18" s="638">
        <v>965</v>
      </c>
      <c r="Q18" s="638">
        <v>1292</v>
      </c>
      <c r="R18" s="638">
        <v>1329</v>
      </c>
      <c r="S18" s="638">
        <v>1325</v>
      </c>
      <c r="T18" s="315">
        <v>836</v>
      </c>
      <c r="U18" s="315">
        <v>1200</v>
      </c>
      <c r="V18" s="315">
        <v>874</v>
      </c>
      <c r="W18" s="315">
        <v>860</v>
      </c>
      <c r="X18" s="315">
        <v>1056</v>
      </c>
      <c r="Y18" s="315">
        <v>973</v>
      </c>
      <c r="Z18" s="315">
        <v>821</v>
      </c>
      <c r="AA18" s="315">
        <v>764</v>
      </c>
      <c r="AB18" s="315">
        <v>613</v>
      </c>
      <c r="AC18" s="315">
        <v>409</v>
      </c>
      <c r="AD18" s="315">
        <v>370</v>
      </c>
      <c r="AE18" s="315">
        <v>415</v>
      </c>
    </row>
    <row r="19" spans="1:31" ht="14.25" customHeight="1">
      <c r="A19" s="824" t="s">
        <v>11</v>
      </c>
      <c r="B19" s="775" t="s">
        <v>3</v>
      </c>
      <c r="C19" s="637">
        <v>126.2</v>
      </c>
      <c r="D19" s="637">
        <v>50</v>
      </c>
      <c r="E19" s="637">
        <v>25.92</v>
      </c>
      <c r="F19" s="637">
        <v>26</v>
      </c>
      <c r="G19" s="637">
        <v>33.69</v>
      </c>
      <c r="H19" s="637">
        <v>105</v>
      </c>
      <c r="I19" s="637">
        <v>192</v>
      </c>
      <c r="J19" s="637">
        <v>350</v>
      </c>
      <c r="K19" s="637">
        <v>90</v>
      </c>
      <c r="L19" s="637">
        <v>278.2</v>
      </c>
      <c r="M19" s="637">
        <v>260</v>
      </c>
      <c r="N19" s="637">
        <v>231</v>
      </c>
      <c r="O19" s="637">
        <v>210</v>
      </c>
      <c r="P19" s="637">
        <v>274</v>
      </c>
      <c r="Q19" s="637">
        <v>391.5</v>
      </c>
      <c r="R19" s="637">
        <v>138.01</v>
      </c>
      <c r="S19" s="637">
        <v>154.43</v>
      </c>
      <c r="T19" s="636">
        <v>244</v>
      </c>
      <c r="U19" s="636">
        <v>211.18</v>
      </c>
      <c r="V19" s="636">
        <v>158.68</v>
      </c>
      <c r="W19" s="307">
        <v>270.25</v>
      </c>
      <c r="X19" s="307">
        <v>349.28</v>
      </c>
      <c r="Y19" s="307">
        <v>251.04</v>
      </c>
      <c r="Z19" s="307">
        <v>147.4</v>
      </c>
      <c r="AA19" s="307">
        <v>192.04</v>
      </c>
      <c r="AB19" s="307">
        <v>90</v>
      </c>
      <c r="AC19" s="307">
        <v>100.15</v>
      </c>
      <c r="AD19" s="307">
        <v>185.04</v>
      </c>
      <c r="AE19" s="307">
        <v>168.96</v>
      </c>
    </row>
    <row r="20" spans="1:31" ht="14.25" customHeight="1">
      <c r="A20" s="824"/>
      <c r="B20" s="775" t="s">
        <v>5</v>
      </c>
      <c r="C20" s="637">
        <v>126.2</v>
      </c>
      <c r="D20" s="637">
        <v>50</v>
      </c>
      <c r="E20" s="637">
        <v>13.66</v>
      </c>
      <c r="F20" s="637">
        <v>26</v>
      </c>
      <c r="G20" s="637">
        <v>33.69</v>
      </c>
      <c r="H20" s="637">
        <v>105</v>
      </c>
      <c r="I20" s="637">
        <v>192</v>
      </c>
      <c r="J20" s="637">
        <v>350</v>
      </c>
      <c r="K20" s="637">
        <v>90</v>
      </c>
      <c r="L20" s="637">
        <v>278.2</v>
      </c>
      <c r="M20" s="637">
        <v>260</v>
      </c>
      <c r="N20" s="637">
        <v>231</v>
      </c>
      <c r="O20" s="637">
        <v>210</v>
      </c>
      <c r="P20" s="637">
        <v>274</v>
      </c>
      <c r="Q20" s="637">
        <v>391.5</v>
      </c>
      <c r="R20" s="637">
        <v>138.01</v>
      </c>
      <c r="S20" s="637">
        <v>154.43</v>
      </c>
      <c r="T20" s="636">
        <v>161</v>
      </c>
      <c r="U20" s="636">
        <v>211.18</v>
      </c>
      <c r="V20" s="636">
        <v>148.18</v>
      </c>
      <c r="W20" s="307">
        <v>255.98</v>
      </c>
      <c r="X20" s="307">
        <v>347.63</v>
      </c>
      <c r="Y20" s="307">
        <v>251.04</v>
      </c>
      <c r="Z20" s="307">
        <v>147.4</v>
      </c>
      <c r="AA20" s="307">
        <v>145.04</v>
      </c>
      <c r="AB20" s="307">
        <v>90</v>
      </c>
      <c r="AC20" s="307">
        <v>98.15</v>
      </c>
      <c r="AD20" s="307">
        <v>183.39</v>
      </c>
      <c r="AE20" s="307">
        <v>167.46</v>
      </c>
    </row>
    <row r="21" spans="1:31" ht="14.25" customHeight="1">
      <c r="A21" s="824"/>
      <c r="B21" s="775" t="s">
        <v>130</v>
      </c>
      <c r="C21" s="638">
        <v>1769.6</v>
      </c>
      <c r="D21" s="638">
        <v>561</v>
      </c>
      <c r="E21" s="638">
        <v>211</v>
      </c>
      <c r="F21" s="638">
        <v>259</v>
      </c>
      <c r="G21" s="638">
        <v>404</v>
      </c>
      <c r="H21" s="638">
        <v>1260</v>
      </c>
      <c r="I21" s="638">
        <v>2266</v>
      </c>
      <c r="J21" s="638">
        <v>4200</v>
      </c>
      <c r="K21" s="638">
        <v>1060</v>
      </c>
      <c r="L21" s="638">
        <v>3182</v>
      </c>
      <c r="M21" s="638">
        <v>3050</v>
      </c>
      <c r="N21" s="638">
        <v>2813</v>
      </c>
      <c r="O21" s="638">
        <v>1929</v>
      </c>
      <c r="P21" s="637">
        <v>3002</v>
      </c>
      <c r="Q21" s="637">
        <v>7830</v>
      </c>
      <c r="R21" s="637">
        <v>1583.3</v>
      </c>
      <c r="S21" s="637">
        <v>1758</v>
      </c>
      <c r="T21" s="636">
        <v>2737</v>
      </c>
      <c r="U21" s="636">
        <v>2327.05</v>
      </c>
      <c r="V21" s="636">
        <v>2586.77</v>
      </c>
      <c r="W21" s="307">
        <v>3455.65</v>
      </c>
      <c r="X21" s="307">
        <v>5396.5</v>
      </c>
      <c r="Y21" s="307">
        <v>4849.94</v>
      </c>
      <c r="Z21" s="307">
        <v>3040.67</v>
      </c>
      <c r="AA21" s="307">
        <v>2397.8</v>
      </c>
      <c r="AB21" s="307">
        <v>1620</v>
      </c>
      <c r="AC21" s="307">
        <v>1964</v>
      </c>
      <c r="AD21" s="307">
        <v>3166</v>
      </c>
      <c r="AE21" s="307">
        <v>4019.62</v>
      </c>
    </row>
    <row r="22" spans="1:31" ht="14.25" customHeight="1">
      <c r="A22" s="824"/>
      <c r="B22" s="775" t="s">
        <v>63</v>
      </c>
      <c r="C22" s="637">
        <f>(C21/C20)</f>
        <v>14.022187004754358</v>
      </c>
      <c r="D22" s="637">
        <f>(D21/D20)</f>
        <v>11.22</v>
      </c>
      <c r="E22" s="637">
        <f>(E21/E20)</f>
        <v>15.446559297218155</v>
      </c>
      <c r="F22" s="637">
        <f>(F21/F20)</f>
        <v>9.961538461538462</v>
      </c>
      <c r="G22" s="637">
        <f aca="true" t="shared" si="16" ref="G22:W22">SUM(G21/G20)</f>
        <v>11.99168892846542</v>
      </c>
      <c r="H22" s="637">
        <f t="shared" si="16"/>
        <v>12</v>
      </c>
      <c r="I22" s="637">
        <f t="shared" si="16"/>
        <v>11.802083333333334</v>
      </c>
      <c r="J22" s="637">
        <f t="shared" si="16"/>
        <v>12</v>
      </c>
      <c r="K22" s="637">
        <f t="shared" si="16"/>
        <v>11.777777777777779</v>
      </c>
      <c r="L22" s="637">
        <f t="shared" si="16"/>
        <v>11.437814521926672</v>
      </c>
      <c r="M22" s="637">
        <f t="shared" si="16"/>
        <v>11.73076923076923</v>
      </c>
      <c r="N22" s="637">
        <f t="shared" si="16"/>
        <v>12.177489177489177</v>
      </c>
      <c r="O22" s="637">
        <f t="shared" si="16"/>
        <v>9.185714285714285</v>
      </c>
      <c r="P22" s="637">
        <f t="shared" si="16"/>
        <v>10.956204379562044</v>
      </c>
      <c r="Q22" s="637">
        <f t="shared" si="16"/>
        <v>20</v>
      </c>
      <c r="R22" s="637">
        <f t="shared" si="16"/>
        <v>11.472357075574234</v>
      </c>
      <c r="S22" s="637">
        <f t="shared" si="16"/>
        <v>11.383798484750372</v>
      </c>
      <c r="T22" s="637">
        <f t="shared" si="16"/>
        <v>17</v>
      </c>
      <c r="U22" s="637">
        <f t="shared" si="16"/>
        <v>11.019272658395682</v>
      </c>
      <c r="V22" s="637">
        <f t="shared" si="16"/>
        <v>17.456944256984748</v>
      </c>
      <c r="W22" s="307">
        <f t="shared" si="16"/>
        <v>13.49968747558403</v>
      </c>
      <c r="X22" s="307">
        <f aca="true" t="shared" si="17" ref="X22:AC22">SUM(X21/X20)</f>
        <v>15.523688979662285</v>
      </c>
      <c r="Y22" s="307">
        <f t="shared" si="17"/>
        <v>19.319391332058636</v>
      </c>
      <c r="Z22" s="307">
        <f t="shared" si="17"/>
        <v>20.628697421981006</v>
      </c>
      <c r="AA22" s="307">
        <f t="shared" si="17"/>
        <v>16.53199117484832</v>
      </c>
      <c r="AB22" s="307">
        <f t="shared" si="17"/>
        <v>18</v>
      </c>
      <c r="AC22" s="307">
        <f t="shared" si="17"/>
        <v>20.01018848700968</v>
      </c>
      <c r="AD22" s="307">
        <f>SUM(AD21/AD20)</f>
        <v>17.263754839413274</v>
      </c>
      <c r="AE22" s="307">
        <f>SUM(AE21/AE20)</f>
        <v>24.003463513674905</v>
      </c>
    </row>
    <row r="23" spans="1:31" ht="14.25" customHeight="1">
      <c r="A23" s="824"/>
      <c r="B23" s="775" t="s">
        <v>62</v>
      </c>
      <c r="C23" s="638">
        <v>240</v>
      </c>
      <c r="D23" s="638">
        <v>188</v>
      </c>
      <c r="E23" s="638">
        <v>74</v>
      </c>
      <c r="F23" s="638">
        <v>74</v>
      </c>
      <c r="G23" s="638">
        <v>100</v>
      </c>
      <c r="H23" s="638">
        <v>350</v>
      </c>
      <c r="I23" s="638">
        <v>180</v>
      </c>
      <c r="J23" s="638">
        <v>415</v>
      </c>
      <c r="K23" s="638">
        <v>181</v>
      </c>
      <c r="L23" s="638">
        <v>747</v>
      </c>
      <c r="M23" s="638">
        <v>616</v>
      </c>
      <c r="N23" s="638">
        <v>396</v>
      </c>
      <c r="O23" s="638">
        <v>343</v>
      </c>
      <c r="P23" s="638">
        <v>608</v>
      </c>
      <c r="Q23" s="638">
        <v>699</v>
      </c>
      <c r="R23" s="638">
        <v>276</v>
      </c>
      <c r="S23" s="638">
        <v>362</v>
      </c>
      <c r="T23" s="315">
        <v>450</v>
      </c>
      <c r="U23" s="315">
        <v>455</v>
      </c>
      <c r="V23" s="315">
        <v>473</v>
      </c>
      <c r="W23" s="315">
        <v>833</v>
      </c>
      <c r="X23" s="315">
        <v>613</v>
      </c>
      <c r="Y23" s="315">
        <v>541</v>
      </c>
      <c r="Z23" s="315">
        <v>349</v>
      </c>
      <c r="AA23" s="315">
        <v>351</v>
      </c>
      <c r="AB23" s="315">
        <v>123</v>
      </c>
      <c r="AC23" s="315">
        <v>159</v>
      </c>
      <c r="AD23" s="315">
        <v>234</v>
      </c>
      <c r="AE23" s="315">
        <v>230</v>
      </c>
    </row>
    <row r="24" spans="1:31" ht="14.25" customHeight="1">
      <c r="A24" s="824" t="s">
        <v>93</v>
      </c>
      <c r="B24" s="775" t="s">
        <v>3</v>
      </c>
      <c r="C24" s="637"/>
      <c r="D24" s="637"/>
      <c r="E24" s="637"/>
      <c r="F24" s="637"/>
      <c r="G24" s="637">
        <v>41.33</v>
      </c>
      <c r="H24" s="637">
        <v>33.3</v>
      </c>
      <c r="I24" s="637">
        <v>93</v>
      </c>
      <c r="J24" s="637">
        <v>122</v>
      </c>
      <c r="K24" s="637">
        <v>19</v>
      </c>
      <c r="L24" s="637">
        <v>15</v>
      </c>
      <c r="M24" s="637">
        <v>39.31</v>
      </c>
      <c r="N24" s="637">
        <v>48.27</v>
      </c>
      <c r="O24" s="637">
        <v>21.67</v>
      </c>
      <c r="P24" s="637">
        <v>27.59</v>
      </c>
      <c r="Q24" s="637">
        <v>36.57</v>
      </c>
      <c r="R24" s="637">
        <v>78.85</v>
      </c>
      <c r="S24" s="637">
        <v>103.55</v>
      </c>
      <c r="T24" s="636">
        <v>202.19</v>
      </c>
      <c r="U24" s="636">
        <v>162.2</v>
      </c>
      <c r="V24" s="636">
        <v>199.95</v>
      </c>
      <c r="W24" s="307">
        <v>274.91</v>
      </c>
      <c r="X24" s="307">
        <v>324.55</v>
      </c>
      <c r="Y24" s="307">
        <v>347.74</v>
      </c>
      <c r="Z24" s="307">
        <v>270.58</v>
      </c>
      <c r="AA24" s="307">
        <v>216.84</v>
      </c>
      <c r="AB24" s="307">
        <v>154</v>
      </c>
      <c r="AC24" s="307">
        <v>159.39</v>
      </c>
      <c r="AD24" s="307">
        <v>77.58</v>
      </c>
      <c r="AE24" s="307">
        <v>100.44</v>
      </c>
    </row>
    <row r="25" spans="1:31" ht="14.25" customHeight="1">
      <c r="A25" s="824"/>
      <c r="B25" s="775" t="s">
        <v>5</v>
      </c>
      <c r="C25" s="637"/>
      <c r="D25" s="637"/>
      <c r="E25" s="637"/>
      <c r="F25" s="637"/>
      <c r="G25" s="637">
        <v>38.48</v>
      </c>
      <c r="H25" s="637">
        <v>31.85</v>
      </c>
      <c r="I25" s="637">
        <v>93</v>
      </c>
      <c r="J25" s="637">
        <v>100</v>
      </c>
      <c r="K25" s="637">
        <v>17</v>
      </c>
      <c r="L25" s="637">
        <v>14</v>
      </c>
      <c r="M25" s="637">
        <v>39.06</v>
      </c>
      <c r="N25" s="637">
        <v>46.67</v>
      </c>
      <c r="O25" s="637">
        <v>21.67</v>
      </c>
      <c r="P25" s="637">
        <v>27.5</v>
      </c>
      <c r="Q25" s="637">
        <v>32.21</v>
      </c>
      <c r="R25" s="637">
        <v>78.85</v>
      </c>
      <c r="S25" s="637">
        <v>103.55</v>
      </c>
      <c r="T25" s="636">
        <v>170</v>
      </c>
      <c r="U25" s="636">
        <v>152</v>
      </c>
      <c r="V25" s="636">
        <v>167.5</v>
      </c>
      <c r="W25" s="307">
        <v>258.25</v>
      </c>
      <c r="X25" s="307">
        <v>319.85</v>
      </c>
      <c r="Y25" s="307">
        <v>335.99</v>
      </c>
      <c r="Z25" s="307">
        <v>267.58</v>
      </c>
      <c r="AA25" s="307">
        <v>165.71</v>
      </c>
      <c r="AB25" s="307">
        <v>81.6</v>
      </c>
      <c r="AC25" s="307">
        <v>71.78</v>
      </c>
      <c r="AD25" s="307">
        <v>46.5</v>
      </c>
      <c r="AE25" s="307">
        <v>89.42</v>
      </c>
    </row>
    <row r="26" spans="1:31" ht="14.25" customHeight="1">
      <c r="A26" s="824"/>
      <c r="B26" s="775" t="s">
        <v>130</v>
      </c>
      <c r="C26" s="638"/>
      <c r="D26" s="638"/>
      <c r="E26" s="638"/>
      <c r="F26" s="638"/>
      <c r="G26" s="638">
        <v>1168</v>
      </c>
      <c r="H26" s="638">
        <v>607</v>
      </c>
      <c r="I26" s="638">
        <v>1624</v>
      </c>
      <c r="J26" s="638">
        <v>1601</v>
      </c>
      <c r="K26" s="638">
        <v>318</v>
      </c>
      <c r="L26" s="638">
        <v>260</v>
      </c>
      <c r="M26" s="638">
        <v>742</v>
      </c>
      <c r="N26" s="638">
        <v>893</v>
      </c>
      <c r="O26" s="638">
        <v>404</v>
      </c>
      <c r="P26" s="637">
        <v>467</v>
      </c>
      <c r="Q26" s="637">
        <v>746</v>
      </c>
      <c r="R26" s="637">
        <v>1753</v>
      </c>
      <c r="S26" s="637">
        <v>2281</v>
      </c>
      <c r="T26" s="636">
        <v>3400</v>
      </c>
      <c r="U26" s="636">
        <v>3674.05</v>
      </c>
      <c r="V26" s="636">
        <v>3793.87</v>
      </c>
      <c r="W26" s="307">
        <v>6188.65</v>
      </c>
      <c r="X26" s="307">
        <v>8463.93</v>
      </c>
      <c r="Y26" s="307">
        <v>9141.87</v>
      </c>
      <c r="Z26" s="307">
        <v>8104.25</v>
      </c>
      <c r="AA26" s="307">
        <v>3786</v>
      </c>
      <c r="AB26" s="307">
        <v>1966</v>
      </c>
      <c r="AC26" s="307">
        <v>1601</v>
      </c>
      <c r="AD26" s="307">
        <v>1012</v>
      </c>
      <c r="AE26" s="307">
        <v>2174.51</v>
      </c>
    </row>
    <row r="27" spans="1:31" ht="14.25" customHeight="1">
      <c r="A27" s="824"/>
      <c r="B27" s="775" t="s">
        <v>63</v>
      </c>
      <c r="C27" s="637"/>
      <c r="D27" s="637"/>
      <c r="E27" s="637"/>
      <c r="F27" s="637"/>
      <c r="G27" s="637">
        <f aca="true" t="shared" si="18" ref="G27:W27">SUM(G26/G25)</f>
        <v>30.353430353430355</v>
      </c>
      <c r="H27" s="637">
        <f t="shared" si="18"/>
        <v>19.058084772370485</v>
      </c>
      <c r="I27" s="637">
        <f t="shared" si="18"/>
        <v>17.462365591397848</v>
      </c>
      <c r="J27" s="637">
        <f t="shared" si="18"/>
        <v>16.01</v>
      </c>
      <c r="K27" s="637">
        <f t="shared" si="18"/>
        <v>18.705882352941178</v>
      </c>
      <c r="L27" s="637">
        <f t="shared" si="18"/>
        <v>18.571428571428573</v>
      </c>
      <c r="M27" s="637">
        <f t="shared" si="18"/>
        <v>18.996415770609318</v>
      </c>
      <c r="N27" s="637">
        <f t="shared" si="18"/>
        <v>19.134347546603813</v>
      </c>
      <c r="O27" s="637">
        <f t="shared" si="18"/>
        <v>18.64328564836179</v>
      </c>
      <c r="P27" s="637">
        <f t="shared" si="18"/>
        <v>16.98181818181818</v>
      </c>
      <c r="Q27" s="637">
        <f t="shared" si="18"/>
        <v>23.160509158646384</v>
      </c>
      <c r="R27" s="637">
        <f t="shared" si="18"/>
        <v>22.232086239695626</v>
      </c>
      <c r="S27" s="637">
        <f t="shared" si="18"/>
        <v>22.02800579430227</v>
      </c>
      <c r="T27" s="637">
        <f t="shared" si="18"/>
        <v>20</v>
      </c>
      <c r="U27" s="637">
        <f t="shared" si="18"/>
        <v>24.17138157894737</v>
      </c>
      <c r="V27" s="637">
        <f t="shared" si="18"/>
        <v>22.64997014925373</v>
      </c>
      <c r="W27" s="637">
        <f t="shared" si="18"/>
        <v>23.96379477250726</v>
      </c>
      <c r="X27" s="307">
        <f aca="true" t="shared" si="19" ref="X27:AC27">SUM(X26/X25)</f>
        <v>26.46218539940597</v>
      </c>
      <c r="Y27" s="307">
        <f t="shared" si="19"/>
        <v>27.208756212982532</v>
      </c>
      <c r="Z27" s="307">
        <f t="shared" si="19"/>
        <v>30.287203826892895</v>
      </c>
      <c r="AA27" s="307">
        <f t="shared" si="19"/>
        <v>22.84714259851548</v>
      </c>
      <c r="AB27" s="307">
        <f t="shared" si="19"/>
        <v>24.09313725490196</v>
      </c>
      <c r="AC27" s="307">
        <f t="shared" si="19"/>
        <v>22.304263025912512</v>
      </c>
      <c r="AD27" s="307">
        <f>SUM(AD26/AD25)</f>
        <v>21.763440860215052</v>
      </c>
      <c r="AE27" s="307">
        <f>SUM(AE26/AE25)</f>
        <v>24.31793782151644</v>
      </c>
    </row>
    <row r="28" spans="1:31" ht="14.25" customHeight="1">
      <c r="A28" s="824"/>
      <c r="B28" s="775" t="s">
        <v>62</v>
      </c>
      <c r="C28" s="638"/>
      <c r="D28" s="638"/>
      <c r="E28" s="638"/>
      <c r="F28" s="638"/>
      <c r="G28" s="638">
        <v>148</v>
      </c>
      <c r="H28" s="638">
        <v>95</v>
      </c>
      <c r="I28" s="638">
        <v>104</v>
      </c>
      <c r="J28" s="638">
        <v>171</v>
      </c>
      <c r="K28" s="638">
        <v>29</v>
      </c>
      <c r="L28" s="638">
        <v>24</v>
      </c>
      <c r="M28" s="638">
        <v>86</v>
      </c>
      <c r="N28" s="638">
        <v>96</v>
      </c>
      <c r="O28" s="638">
        <v>61</v>
      </c>
      <c r="P28" s="638">
        <v>46</v>
      </c>
      <c r="Q28" s="638">
        <v>44</v>
      </c>
      <c r="R28" s="638">
        <v>79</v>
      </c>
      <c r="S28" s="638">
        <v>94</v>
      </c>
      <c r="T28" s="315">
        <v>267</v>
      </c>
      <c r="U28" s="315">
        <v>155</v>
      </c>
      <c r="V28" s="315">
        <v>353</v>
      </c>
      <c r="W28" s="315">
        <v>532</v>
      </c>
      <c r="X28" s="319">
        <v>759</v>
      </c>
      <c r="Y28" s="319">
        <v>967</v>
      </c>
      <c r="Z28" s="319">
        <v>276</v>
      </c>
      <c r="AA28" s="319">
        <v>207</v>
      </c>
      <c r="AB28" s="319">
        <v>199</v>
      </c>
      <c r="AC28" s="315">
        <v>205</v>
      </c>
      <c r="AD28" s="315">
        <v>144</v>
      </c>
      <c r="AE28" s="315">
        <v>181</v>
      </c>
    </row>
    <row r="29" spans="1:31" ht="14.25" customHeight="1">
      <c r="A29" s="824" t="s">
        <v>319</v>
      </c>
      <c r="B29" s="775" t="s">
        <v>3</v>
      </c>
      <c r="C29" s="637"/>
      <c r="D29" s="637"/>
      <c r="E29" s="637"/>
      <c r="F29" s="637"/>
      <c r="G29" s="637">
        <v>41.33</v>
      </c>
      <c r="H29" s="637">
        <v>33.3</v>
      </c>
      <c r="I29" s="637">
        <v>93</v>
      </c>
      <c r="J29" s="637">
        <v>122</v>
      </c>
      <c r="K29" s="637">
        <v>19</v>
      </c>
      <c r="L29" s="637">
        <v>15</v>
      </c>
      <c r="M29" s="637"/>
      <c r="N29" s="637"/>
      <c r="O29" s="637"/>
      <c r="P29" s="656">
        <v>0</v>
      </c>
      <c r="Q29" s="656">
        <v>0</v>
      </c>
      <c r="R29" s="637">
        <v>3.93</v>
      </c>
      <c r="S29" s="656">
        <v>0</v>
      </c>
      <c r="T29" s="636">
        <v>11</v>
      </c>
      <c r="U29" s="636">
        <v>3.85</v>
      </c>
      <c r="V29" s="636">
        <v>6</v>
      </c>
      <c r="W29" s="307">
        <v>8.24</v>
      </c>
      <c r="X29" s="307">
        <v>5</v>
      </c>
      <c r="Y29" s="307">
        <v>13.48</v>
      </c>
      <c r="Z29" s="307">
        <v>4.93</v>
      </c>
      <c r="AA29" s="307">
        <v>5.54</v>
      </c>
      <c r="AB29" s="307">
        <v>4.65</v>
      </c>
      <c r="AC29" s="307">
        <v>3.72</v>
      </c>
      <c r="AD29" s="307">
        <v>0.78</v>
      </c>
      <c r="AE29" s="307">
        <v>3.1</v>
      </c>
    </row>
    <row r="30" spans="1:31" ht="14.25" customHeight="1">
      <c r="A30" s="824"/>
      <c r="B30" s="775" t="s">
        <v>5</v>
      </c>
      <c r="C30" s="637"/>
      <c r="D30" s="637"/>
      <c r="E30" s="637"/>
      <c r="F30" s="637"/>
      <c r="G30" s="637">
        <v>38.48</v>
      </c>
      <c r="H30" s="637">
        <v>31.85</v>
      </c>
      <c r="I30" s="637">
        <v>93</v>
      </c>
      <c r="J30" s="637">
        <v>100</v>
      </c>
      <c r="K30" s="637">
        <v>17</v>
      </c>
      <c r="L30" s="637">
        <v>14</v>
      </c>
      <c r="M30" s="637"/>
      <c r="N30" s="637"/>
      <c r="O30" s="637"/>
      <c r="P30" s="656">
        <v>0</v>
      </c>
      <c r="Q30" s="656">
        <v>0</v>
      </c>
      <c r="R30" s="637">
        <v>3.93</v>
      </c>
      <c r="S30" s="656">
        <v>0</v>
      </c>
      <c r="T30" s="636">
        <v>10.9</v>
      </c>
      <c r="U30" s="636">
        <v>3.85</v>
      </c>
      <c r="V30" s="636">
        <v>5</v>
      </c>
      <c r="W30" s="307">
        <v>6.99</v>
      </c>
      <c r="X30" s="307">
        <v>5</v>
      </c>
      <c r="Y30" s="307">
        <v>13.48</v>
      </c>
      <c r="Z30" s="307">
        <v>4.5</v>
      </c>
      <c r="AA30" s="307">
        <v>5.14</v>
      </c>
      <c r="AB30" s="307">
        <v>4</v>
      </c>
      <c r="AC30" s="307">
        <v>3.72</v>
      </c>
      <c r="AD30" s="307">
        <v>0.78</v>
      </c>
      <c r="AE30" s="307">
        <v>3.1</v>
      </c>
    </row>
    <row r="31" spans="1:31" ht="14.25" customHeight="1">
      <c r="A31" s="824"/>
      <c r="B31" s="775" t="s">
        <v>61</v>
      </c>
      <c r="C31" s="638"/>
      <c r="D31" s="638"/>
      <c r="E31" s="638"/>
      <c r="F31" s="638"/>
      <c r="G31" s="638">
        <v>1168</v>
      </c>
      <c r="H31" s="638">
        <v>607</v>
      </c>
      <c r="I31" s="638">
        <v>1624</v>
      </c>
      <c r="J31" s="638">
        <v>1601</v>
      </c>
      <c r="K31" s="638">
        <v>318</v>
      </c>
      <c r="L31" s="638">
        <v>260</v>
      </c>
      <c r="M31" s="638"/>
      <c r="N31" s="638"/>
      <c r="O31" s="638"/>
      <c r="P31" s="656">
        <v>0</v>
      </c>
      <c r="Q31" s="656">
        <v>0</v>
      </c>
      <c r="R31" s="637">
        <v>64.5</v>
      </c>
      <c r="S31" s="656">
        <v>0</v>
      </c>
      <c r="T31" s="636">
        <v>180</v>
      </c>
      <c r="U31" s="636">
        <v>64</v>
      </c>
      <c r="V31" s="636">
        <v>63.68</v>
      </c>
      <c r="W31" s="307">
        <v>114.3</v>
      </c>
      <c r="X31" s="307">
        <v>72.53</v>
      </c>
      <c r="Y31" s="307">
        <v>202</v>
      </c>
      <c r="Z31" s="307">
        <v>53.69</v>
      </c>
      <c r="AA31" s="307">
        <v>111.23</v>
      </c>
      <c r="AB31" s="307">
        <v>108</v>
      </c>
      <c r="AC31" s="307">
        <v>47.89</v>
      </c>
      <c r="AD31" s="307">
        <v>14</v>
      </c>
      <c r="AE31" s="307">
        <v>34</v>
      </c>
    </row>
    <row r="32" spans="1:31" ht="14.25" customHeight="1">
      <c r="A32" s="824"/>
      <c r="B32" s="775" t="s">
        <v>63</v>
      </c>
      <c r="C32" s="637"/>
      <c r="D32" s="637"/>
      <c r="E32" s="637"/>
      <c r="F32" s="637"/>
      <c r="G32" s="637">
        <f aca="true" t="shared" si="20" ref="G32:L32">SUM(G31/G30)</f>
        <v>30.353430353430355</v>
      </c>
      <c r="H32" s="637">
        <f t="shared" si="20"/>
        <v>19.058084772370485</v>
      </c>
      <c r="I32" s="637">
        <f t="shared" si="20"/>
        <v>17.462365591397848</v>
      </c>
      <c r="J32" s="637">
        <f t="shared" si="20"/>
        <v>16.01</v>
      </c>
      <c r="K32" s="637">
        <f t="shared" si="20"/>
        <v>18.705882352941178</v>
      </c>
      <c r="L32" s="637">
        <f t="shared" si="20"/>
        <v>18.571428571428573</v>
      </c>
      <c r="M32" s="637"/>
      <c r="N32" s="637"/>
      <c r="O32" s="637"/>
      <c r="P32" s="637" t="e">
        <f aca="true" t="shared" si="21" ref="P32:W32">SUM(P31/P30)</f>
        <v>#DIV/0!</v>
      </c>
      <c r="Q32" s="637" t="e">
        <f t="shared" si="21"/>
        <v>#DIV/0!</v>
      </c>
      <c r="R32" s="637">
        <f t="shared" si="21"/>
        <v>16.412213740458014</v>
      </c>
      <c r="S32" s="637" t="e">
        <f t="shared" si="21"/>
        <v>#DIV/0!</v>
      </c>
      <c r="T32" s="637">
        <f t="shared" si="21"/>
        <v>16.513761467889907</v>
      </c>
      <c r="U32" s="637">
        <f t="shared" si="21"/>
        <v>16.623376623376622</v>
      </c>
      <c r="V32" s="637">
        <f t="shared" si="21"/>
        <v>12.736</v>
      </c>
      <c r="W32" s="637">
        <f t="shared" si="21"/>
        <v>16.3519313304721</v>
      </c>
      <c r="X32" s="307">
        <f aca="true" t="shared" si="22" ref="X32:AC32">SUM(X31/X30)</f>
        <v>14.506</v>
      </c>
      <c r="Y32" s="307">
        <f t="shared" si="22"/>
        <v>14.985163204747774</v>
      </c>
      <c r="Z32" s="307">
        <f t="shared" si="22"/>
        <v>11.931111111111111</v>
      </c>
      <c r="AA32" s="307">
        <f t="shared" si="22"/>
        <v>21.640077821011676</v>
      </c>
      <c r="AB32" s="307">
        <f t="shared" si="22"/>
        <v>27</v>
      </c>
      <c r="AC32" s="307">
        <f t="shared" si="22"/>
        <v>12.873655913978494</v>
      </c>
      <c r="AD32" s="307">
        <f>SUM(AD31/AD30)</f>
        <v>17.94871794871795</v>
      </c>
      <c r="AE32" s="307">
        <f>SUM(AE31/AE30)</f>
        <v>10.96774193548387</v>
      </c>
    </row>
    <row r="33" spans="1:31" ht="14.25" customHeight="1">
      <c r="A33" s="824"/>
      <c r="B33" s="775" t="s">
        <v>62</v>
      </c>
      <c r="C33" s="638"/>
      <c r="D33" s="638"/>
      <c r="E33" s="638"/>
      <c r="F33" s="638"/>
      <c r="G33" s="638">
        <v>148</v>
      </c>
      <c r="H33" s="638">
        <v>95</v>
      </c>
      <c r="I33" s="638">
        <v>104</v>
      </c>
      <c r="J33" s="638">
        <v>171</v>
      </c>
      <c r="K33" s="638">
        <v>29</v>
      </c>
      <c r="L33" s="638">
        <v>24</v>
      </c>
      <c r="M33" s="638"/>
      <c r="N33" s="638"/>
      <c r="O33" s="638"/>
      <c r="P33" s="656">
        <v>0</v>
      </c>
      <c r="Q33" s="656">
        <v>0</v>
      </c>
      <c r="R33" s="638">
        <v>8</v>
      </c>
      <c r="S33" s="776">
        <v>0</v>
      </c>
      <c r="T33" s="315">
        <v>17</v>
      </c>
      <c r="U33" s="315">
        <v>13</v>
      </c>
      <c r="V33" s="315">
        <v>30</v>
      </c>
      <c r="W33" s="315">
        <v>31</v>
      </c>
      <c r="X33" s="319">
        <v>20</v>
      </c>
      <c r="Y33" s="319">
        <v>27</v>
      </c>
      <c r="Z33" s="319">
        <v>50</v>
      </c>
      <c r="AA33" s="319">
        <v>55</v>
      </c>
      <c r="AB33" s="319">
        <v>17</v>
      </c>
      <c r="AC33" s="315">
        <v>16</v>
      </c>
      <c r="AD33" s="315">
        <v>8</v>
      </c>
      <c r="AE33" s="315">
        <v>3</v>
      </c>
    </row>
    <row r="34" spans="1:31" ht="14.25" customHeight="1">
      <c r="A34" s="825" t="s">
        <v>170</v>
      </c>
      <c r="B34" s="775" t="s">
        <v>3</v>
      </c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>
        <v>0.66</v>
      </c>
      <c r="N34" s="637">
        <v>2.57</v>
      </c>
      <c r="O34" s="637"/>
      <c r="P34" s="656">
        <v>0</v>
      </c>
      <c r="Q34" s="637">
        <v>4</v>
      </c>
      <c r="R34" s="637">
        <v>1.01</v>
      </c>
      <c r="S34" s="656">
        <v>0</v>
      </c>
      <c r="T34" s="316">
        <v>4</v>
      </c>
      <c r="U34" s="316">
        <v>5</v>
      </c>
      <c r="V34" s="316">
        <v>5</v>
      </c>
      <c r="W34" s="307">
        <v>6.51</v>
      </c>
      <c r="X34" s="307">
        <v>5</v>
      </c>
      <c r="Y34" s="307">
        <v>5</v>
      </c>
      <c r="Z34" s="307">
        <v>1.38</v>
      </c>
      <c r="AA34" s="307">
        <v>0.25</v>
      </c>
      <c r="AB34" s="319">
        <v>0</v>
      </c>
      <c r="AC34" s="307">
        <v>2.25</v>
      </c>
      <c r="AD34" s="307">
        <v>2.66</v>
      </c>
      <c r="AE34" s="307">
        <v>0.4</v>
      </c>
    </row>
    <row r="35" spans="1:31" ht="14.25" customHeight="1">
      <c r="A35" s="825"/>
      <c r="B35" s="775" t="s">
        <v>5</v>
      </c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>
        <v>0.66</v>
      </c>
      <c r="N35" s="637">
        <v>2.57</v>
      </c>
      <c r="O35" s="637"/>
      <c r="P35" s="656">
        <v>0</v>
      </c>
      <c r="Q35" s="637">
        <v>4</v>
      </c>
      <c r="R35" s="637">
        <v>1.01</v>
      </c>
      <c r="S35" s="656">
        <v>0</v>
      </c>
      <c r="T35" s="316">
        <v>4</v>
      </c>
      <c r="U35" s="316">
        <v>5</v>
      </c>
      <c r="V35" s="316">
        <v>5</v>
      </c>
      <c r="W35" s="307">
        <v>6.51</v>
      </c>
      <c r="X35" s="307">
        <v>4.5</v>
      </c>
      <c r="Y35" s="307">
        <v>5</v>
      </c>
      <c r="Z35" s="307">
        <v>1.38</v>
      </c>
      <c r="AA35" s="307">
        <v>0.25</v>
      </c>
      <c r="AB35" s="319">
        <v>0</v>
      </c>
      <c r="AC35" s="307">
        <v>2.25</v>
      </c>
      <c r="AD35" s="307">
        <v>2.66</v>
      </c>
      <c r="AE35" s="307">
        <v>0.4</v>
      </c>
    </row>
    <row r="36" spans="1:31" ht="14.25" customHeight="1">
      <c r="A36" s="825"/>
      <c r="B36" s="775" t="s">
        <v>61</v>
      </c>
      <c r="C36" s="638"/>
      <c r="D36" s="638"/>
      <c r="E36" s="638"/>
      <c r="F36" s="638"/>
      <c r="G36" s="638"/>
      <c r="H36" s="638"/>
      <c r="I36" s="638"/>
      <c r="J36" s="638"/>
      <c r="K36" s="638"/>
      <c r="L36" s="638"/>
      <c r="M36" s="638">
        <v>6</v>
      </c>
      <c r="N36" s="638">
        <v>52</v>
      </c>
      <c r="O36" s="638"/>
      <c r="P36" s="656">
        <v>0</v>
      </c>
      <c r="Q36" s="637">
        <v>58.4</v>
      </c>
      <c r="R36" s="637">
        <v>20</v>
      </c>
      <c r="S36" s="656">
        <v>0</v>
      </c>
      <c r="T36" s="316">
        <v>72</v>
      </c>
      <c r="U36" s="316">
        <v>95</v>
      </c>
      <c r="V36" s="316">
        <v>36.25</v>
      </c>
      <c r="W36" s="307">
        <v>130.2</v>
      </c>
      <c r="X36" s="307">
        <v>71.55</v>
      </c>
      <c r="Y36" s="307">
        <v>75</v>
      </c>
      <c r="Z36" s="307">
        <v>29.26</v>
      </c>
      <c r="AA36" s="307">
        <v>5.07</v>
      </c>
      <c r="AB36" s="319">
        <v>0</v>
      </c>
      <c r="AC36" s="307">
        <v>45.6</v>
      </c>
      <c r="AD36" s="307">
        <v>72</v>
      </c>
      <c r="AE36" s="307">
        <v>8</v>
      </c>
    </row>
    <row r="37" spans="1:31" ht="14.25" customHeight="1">
      <c r="A37" s="825"/>
      <c r="B37" s="775" t="s">
        <v>63</v>
      </c>
      <c r="C37" s="637"/>
      <c r="D37" s="637"/>
      <c r="E37" s="637"/>
      <c r="F37" s="637"/>
      <c r="G37" s="637"/>
      <c r="H37" s="637"/>
      <c r="I37" s="637"/>
      <c r="J37" s="637"/>
      <c r="K37" s="637"/>
      <c r="L37" s="637"/>
      <c r="M37" s="637">
        <f aca="true" t="shared" si="23" ref="M37:W37">SUM(M36/M35)</f>
        <v>9.09090909090909</v>
      </c>
      <c r="N37" s="637">
        <f t="shared" si="23"/>
        <v>20.233463035019458</v>
      </c>
      <c r="O37" s="637" t="e">
        <f t="shared" si="23"/>
        <v>#DIV/0!</v>
      </c>
      <c r="P37" s="637" t="e">
        <f t="shared" si="23"/>
        <v>#DIV/0!</v>
      </c>
      <c r="Q37" s="637">
        <f t="shared" si="23"/>
        <v>14.6</v>
      </c>
      <c r="R37" s="637">
        <f t="shared" si="23"/>
        <v>19.801980198019802</v>
      </c>
      <c r="S37" s="637" t="e">
        <f t="shared" si="23"/>
        <v>#DIV/0!</v>
      </c>
      <c r="T37" s="637">
        <f t="shared" si="23"/>
        <v>18</v>
      </c>
      <c r="U37" s="637">
        <f t="shared" si="23"/>
        <v>19</v>
      </c>
      <c r="V37" s="637">
        <f t="shared" si="23"/>
        <v>7.25</v>
      </c>
      <c r="W37" s="307">
        <f t="shared" si="23"/>
        <v>20</v>
      </c>
      <c r="X37" s="307">
        <f>SUM(X36/X35)</f>
        <v>15.899999999999999</v>
      </c>
      <c r="Y37" s="307">
        <f>SUM(Y36/Y35)</f>
        <v>15</v>
      </c>
      <c r="Z37" s="307">
        <f>SUM(Z36/Z35)</f>
        <v>21.20289855072464</v>
      </c>
      <c r="AA37" s="307">
        <f>SUM(AA36/AA35)</f>
        <v>20.28</v>
      </c>
      <c r="AB37" s="319">
        <v>0</v>
      </c>
      <c r="AC37" s="307">
        <f>SUM(AC36/AC35)</f>
        <v>20.266666666666666</v>
      </c>
      <c r="AD37" s="307">
        <f>SUM(AD36/AD35)</f>
        <v>27.06766917293233</v>
      </c>
      <c r="AE37" s="307">
        <f>SUM(AE36/AE35)</f>
        <v>20</v>
      </c>
    </row>
    <row r="38" spans="1:31" ht="14.25" customHeight="1">
      <c r="A38" s="825"/>
      <c r="B38" s="775" t="s">
        <v>62</v>
      </c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8">
        <v>7</v>
      </c>
      <c r="N38" s="638">
        <v>7</v>
      </c>
      <c r="O38" s="638"/>
      <c r="P38" s="656">
        <v>0</v>
      </c>
      <c r="Q38" s="638">
        <v>15</v>
      </c>
      <c r="R38" s="638">
        <v>2</v>
      </c>
      <c r="S38" s="776">
        <v>0</v>
      </c>
      <c r="T38" s="315">
        <v>16</v>
      </c>
      <c r="U38" s="315">
        <v>15</v>
      </c>
      <c r="V38" s="315">
        <v>20</v>
      </c>
      <c r="W38" s="315">
        <v>20</v>
      </c>
      <c r="X38" s="319">
        <v>52</v>
      </c>
      <c r="Y38" s="319">
        <v>20</v>
      </c>
      <c r="Z38" s="319">
        <v>7</v>
      </c>
      <c r="AA38" s="319">
        <v>2</v>
      </c>
      <c r="AB38" s="319">
        <v>0</v>
      </c>
      <c r="AC38" s="315">
        <v>12</v>
      </c>
      <c r="AD38" s="315">
        <v>14</v>
      </c>
      <c r="AE38" s="315">
        <v>2</v>
      </c>
    </row>
    <row r="39" spans="1:31" ht="13.5" customHeight="1">
      <c r="A39" s="824" t="s">
        <v>320</v>
      </c>
      <c r="B39" s="775" t="s">
        <v>3</v>
      </c>
      <c r="C39" s="637"/>
      <c r="D39" s="637"/>
      <c r="E39" s="637"/>
      <c r="F39" s="637"/>
      <c r="G39" s="637"/>
      <c r="H39" s="637"/>
      <c r="I39" s="637">
        <v>0.2</v>
      </c>
      <c r="J39" s="637">
        <v>0.1</v>
      </c>
      <c r="K39" s="637"/>
      <c r="L39" s="637"/>
      <c r="M39" s="637"/>
      <c r="N39" s="637"/>
      <c r="O39" s="637"/>
      <c r="P39" s="656">
        <v>0</v>
      </c>
      <c r="Q39" s="637">
        <v>2.1</v>
      </c>
      <c r="R39" s="637"/>
      <c r="S39" s="656">
        <v>0</v>
      </c>
      <c r="T39" s="315">
        <v>0</v>
      </c>
      <c r="U39" s="315">
        <v>0</v>
      </c>
      <c r="V39" s="315">
        <v>0</v>
      </c>
      <c r="W39" s="315">
        <v>0</v>
      </c>
      <c r="X39" s="315">
        <v>0</v>
      </c>
      <c r="Y39" s="315">
        <v>0</v>
      </c>
      <c r="Z39" s="315">
        <v>0</v>
      </c>
      <c r="AA39" s="315">
        <v>0</v>
      </c>
      <c r="AB39" s="319">
        <v>0</v>
      </c>
      <c r="AC39" s="315">
        <v>0</v>
      </c>
      <c r="AD39" s="315">
        <v>0</v>
      </c>
      <c r="AE39" s="315">
        <v>0</v>
      </c>
    </row>
    <row r="40" spans="1:31" ht="12" customHeight="1">
      <c r="A40" s="824"/>
      <c r="B40" s="775" t="s">
        <v>5</v>
      </c>
      <c r="C40" s="637"/>
      <c r="D40" s="637"/>
      <c r="E40" s="637"/>
      <c r="F40" s="637"/>
      <c r="G40" s="637"/>
      <c r="H40" s="637"/>
      <c r="I40" s="637">
        <v>0.2</v>
      </c>
      <c r="J40" s="637">
        <v>0.1</v>
      </c>
      <c r="K40" s="637"/>
      <c r="L40" s="637"/>
      <c r="M40" s="637"/>
      <c r="N40" s="637"/>
      <c r="O40" s="637"/>
      <c r="P40" s="656">
        <v>0</v>
      </c>
      <c r="Q40" s="637">
        <v>0.5</v>
      </c>
      <c r="R40" s="637"/>
      <c r="S40" s="656">
        <v>0</v>
      </c>
      <c r="T40" s="315">
        <v>0</v>
      </c>
      <c r="U40" s="315">
        <v>0</v>
      </c>
      <c r="V40" s="315">
        <v>0</v>
      </c>
      <c r="W40" s="315">
        <v>0</v>
      </c>
      <c r="X40" s="315">
        <v>0</v>
      </c>
      <c r="Y40" s="315">
        <v>0</v>
      </c>
      <c r="Z40" s="315">
        <v>0</v>
      </c>
      <c r="AA40" s="315">
        <v>0</v>
      </c>
      <c r="AB40" s="315">
        <v>0</v>
      </c>
      <c r="AC40" s="315">
        <v>0</v>
      </c>
      <c r="AD40" s="315">
        <v>0</v>
      </c>
      <c r="AE40" s="315">
        <v>0</v>
      </c>
    </row>
    <row r="41" spans="1:31" ht="12.75" customHeight="1">
      <c r="A41" s="824"/>
      <c r="B41" s="775" t="s">
        <v>61</v>
      </c>
      <c r="C41" s="638"/>
      <c r="D41" s="638"/>
      <c r="E41" s="638"/>
      <c r="F41" s="638"/>
      <c r="G41" s="638"/>
      <c r="H41" s="638"/>
      <c r="I41" s="638">
        <v>2</v>
      </c>
      <c r="J41" s="638">
        <v>1</v>
      </c>
      <c r="K41" s="638"/>
      <c r="L41" s="638"/>
      <c r="M41" s="638"/>
      <c r="N41" s="638"/>
      <c r="O41" s="638"/>
      <c r="P41" s="656">
        <v>0</v>
      </c>
      <c r="Q41" s="637">
        <v>5</v>
      </c>
      <c r="R41" s="637"/>
      <c r="S41" s="656">
        <v>0</v>
      </c>
      <c r="T41" s="315">
        <v>0</v>
      </c>
      <c r="U41" s="315">
        <v>0</v>
      </c>
      <c r="V41" s="315">
        <v>0</v>
      </c>
      <c r="W41" s="315">
        <v>0</v>
      </c>
      <c r="X41" s="315">
        <v>0</v>
      </c>
      <c r="Y41" s="315">
        <v>0</v>
      </c>
      <c r="Z41" s="315">
        <v>0</v>
      </c>
      <c r="AA41" s="315">
        <v>0</v>
      </c>
      <c r="AB41" s="315">
        <v>0</v>
      </c>
      <c r="AC41" s="315">
        <v>0</v>
      </c>
      <c r="AD41" s="315">
        <v>0</v>
      </c>
      <c r="AE41" s="315">
        <v>0</v>
      </c>
    </row>
    <row r="42" spans="1:31" ht="13.5" customHeight="1">
      <c r="A42" s="824"/>
      <c r="B42" s="775" t="s">
        <v>8</v>
      </c>
      <c r="C42" s="637"/>
      <c r="D42" s="637"/>
      <c r="E42" s="637"/>
      <c r="F42" s="637"/>
      <c r="G42" s="637"/>
      <c r="H42" s="637"/>
      <c r="I42" s="637">
        <f>SUM(I41/I40)</f>
        <v>10</v>
      </c>
      <c r="J42" s="637">
        <f>SUM(J41/J40)</f>
        <v>10</v>
      </c>
      <c r="K42" s="637"/>
      <c r="L42" s="637"/>
      <c r="M42" s="637"/>
      <c r="N42" s="637"/>
      <c r="O42" s="637"/>
      <c r="P42" s="656">
        <v>0</v>
      </c>
      <c r="Q42" s="637">
        <f>SUM(Q41/Q40)</f>
        <v>10</v>
      </c>
      <c r="R42" s="637"/>
      <c r="S42" s="656">
        <v>0</v>
      </c>
      <c r="T42" s="315">
        <v>0</v>
      </c>
      <c r="U42" s="315">
        <v>0</v>
      </c>
      <c r="V42" s="315">
        <v>0</v>
      </c>
      <c r="W42" s="315">
        <v>0</v>
      </c>
      <c r="X42" s="315">
        <v>0</v>
      </c>
      <c r="Y42" s="315">
        <v>0</v>
      </c>
      <c r="Z42" s="315">
        <v>0</v>
      </c>
      <c r="AA42" s="315">
        <v>0</v>
      </c>
      <c r="AB42" s="315">
        <v>0</v>
      </c>
      <c r="AC42" s="315">
        <v>0</v>
      </c>
      <c r="AD42" s="315">
        <v>0</v>
      </c>
      <c r="AE42" s="315">
        <v>0</v>
      </c>
    </row>
    <row r="43" spans="1:31" ht="14.25" customHeight="1">
      <c r="A43" s="824"/>
      <c r="B43" s="775" t="s">
        <v>62</v>
      </c>
      <c r="C43" s="638"/>
      <c r="D43" s="638"/>
      <c r="E43" s="638"/>
      <c r="F43" s="638"/>
      <c r="G43" s="638"/>
      <c r="H43" s="638"/>
      <c r="I43" s="638">
        <v>10</v>
      </c>
      <c r="J43" s="638">
        <v>1</v>
      </c>
      <c r="K43" s="638"/>
      <c r="L43" s="638"/>
      <c r="M43" s="638"/>
      <c r="N43" s="638"/>
      <c r="O43" s="638"/>
      <c r="P43" s="656">
        <v>0</v>
      </c>
      <c r="Q43" s="637">
        <v>5</v>
      </c>
      <c r="R43" s="637"/>
      <c r="S43" s="656">
        <v>0</v>
      </c>
      <c r="T43" s="315">
        <v>0</v>
      </c>
      <c r="U43" s="315">
        <v>0</v>
      </c>
      <c r="V43" s="315">
        <v>0</v>
      </c>
      <c r="W43" s="315">
        <v>0</v>
      </c>
      <c r="X43" s="315">
        <v>0</v>
      </c>
      <c r="Y43" s="315">
        <v>0</v>
      </c>
      <c r="Z43" s="315">
        <v>0</v>
      </c>
      <c r="AA43" s="315">
        <v>0</v>
      </c>
      <c r="AB43" s="315">
        <v>0</v>
      </c>
      <c r="AC43" s="315">
        <v>0</v>
      </c>
      <c r="AD43" s="315">
        <v>0</v>
      </c>
      <c r="AE43" s="315">
        <v>0</v>
      </c>
    </row>
    <row r="44" spans="1:31" ht="14.25" customHeight="1">
      <c r="A44" s="825" t="s">
        <v>321</v>
      </c>
      <c r="B44" s="775" t="s">
        <v>3</v>
      </c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>
        <v>0.66</v>
      </c>
      <c r="N44" s="638">
        <v>2.57</v>
      </c>
      <c r="O44" s="638"/>
      <c r="P44" s="656">
        <v>0</v>
      </c>
      <c r="Q44" s="637"/>
      <c r="R44" s="637"/>
      <c r="S44" s="656">
        <v>0</v>
      </c>
      <c r="T44" s="315">
        <v>0</v>
      </c>
      <c r="U44" s="315">
        <v>0</v>
      </c>
      <c r="V44" s="636">
        <v>5</v>
      </c>
      <c r="W44" s="307">
        <v>12</v>
      </c>
      <c r="X44" s="307">
        <v>13</v>
      </c>
      <c r="Y44" s="307">
        <v>18</v>
      </c>
      <c r="Z44" s="315">
        <v>0</v>
      </c>
      <c r="AA44" s="307">
        <v>14</v>
      </c>
      <c r="AB44" s="315">
        <v>0</v>
      </c>
      <c r="AC44" s="315">
        <v>0</v>
      </c>
      <c r="AD44" s="319">
        <v>0</v>
      </c>
      <c r="AE44" s="319">
        <v>0</v>
      </c>
    </row>
    <row r="45" spans="1:31" ht="14.25" customHeight="1">
      <c r="A45" s="825"/>
      <c r="B45" s="775" t="s">
        <v>5</v>
      </c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>
        <v>0.66</v>
      </c>
      <c r="N45" s="638">
        <v>2.57</v>
      </c>
      <c r="O45" s="638"/>
      <c r="P45" s="656">
        <v>0</v>
      </c>
      <c r="Q45" s="637"/>
      <c r="R45" s="637"/>
      <c r="S45" s="656">
        <v>0</v>
      </c>
      <c r="T45" s="315">
        <v>0</v>
      </c>
      <c r="U45" s="315">
        <v>0</v>
      </c>
      <c r="V45" s="636">
        <v>4</v>
      </c>
      <c r="W45" s="307">
        <v>8</v>
      </c>
      <c r="X45" s="307">
        <v>13</v>
      </c>
      <c r="Y45" s="307">
        <v>18</v>
      </c>
      <c r="Z45" s="315">
        <v>0</v>
      </c>
      <c r="AA45" s="307">
        <v>14</v>
      </c>
      <c r="AB45" s="315">
        <v>0</v>
      </c>
      <c r="AC45" s="315">
        <v>0</v>
      </c>
      <c r="AD45" s="319">
        <v>0</v>
      </c>
      <c r="AE45" s="319">
        <v>0</v>
      </c>
    </row>
    <row r="46" spans="1:31" ht="14.25" customHeight="1">
      <c r="A46" s="825"/>
      <c r="B46" s="775" t="s">
        <v>61</v>
      </c>
      <c r="C46" s="638"/>
      <c r="D46" s="638"/>
      <c r="E46" s="638"/>
      <c r="F46" s="638"/>
      <c r="G46" s="638"/>
      <c r="H46" s="638"/>
      <c r="I46" s="638"/>
      <c r="J46" s="638"/>
      <c r="K46" s="638"/>
      <c r="L46" s="638"/>
      <c r="M46" s="638">
        <v>6</v>
      </c>
      <c r="N46" s="638">
        <v>52</v>
      </c>
      <c r="O46" s="638"/>
      <c r="P46" s="656">
        <v>0</v>
      </c>
      <c r="Q46" s="637"/>
      <c r="R46" s="637"/>
      <c r="S46" s="656">
        <v>0</v>
      </c>
      <c r="T46" s="315">
        <v>0</v>
      </c>
      <c r="U46" s="315">
        <v>0</v>
      </c>
      <c r="V46" s="636">
        <v>32</v>
      </c>
      <c r="W46" s="307">
        <v>96</v>
      </c>
      <c r="X46" s="307">
        <v>214.5</v>
      </c>
      <c r="Y46" s="307">
        <v>270</v>
      </c>
      <c r="Z46" s="315">
        <v>0</v>
      </c>
      <c r="AA46" s="307">
        <v>280</v>
      </c>
      <c r="AB46" s="315">
        <v>0</v>
      </c>
      <c r="AC46" s="315">
        <v>0</v>
      </c>
      <c r="AD46" s="319">
        <v>0</v>
      </c>
      <c r="AE46" s="319">
        <v>0</v>
      </c>
    </row>
    <row r="47" spans="1:31" ht="14.25" customHeight="1">
      <c r="A47" s="825"/>
      <c r="B47" s="775" t="s">
        <v>63</v>
      </c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>
        <f>SUM(M46/M45)</f>
        <v>9.09090909090909</v>
      </c>
      <c r="N47" s="638">
        <f>SUM(N46/N45)</f>
        <v>20.233463035019458</v>
      </c>
      <c r="O47" s="638" t="e">
        <f>SUM(O46/O45)</f>
        <v>#DIV/0!</v>
      </c>
      <c r="P47" s="656">
        <v>0</v>
      </c>
      <c r="Q47" s="637"/>
      <c r="R47" s="637"/>
      <c r="S47" s="656">
        <v>0</v>
      </c>
      <c r="T47" s="315">
        <v>0</v>
      </c>
      <c r="U47" s="315">
        <v>0</v>
      </c>
      <c r="V47" s="637">
        <f aca="true" t="shared" si="24" ref="V47:AA47">SUM(V46/V45)</f>
        <v>8</v>
      </c>
      <c r="W47" s="637">
        <f t="shared" si="24"/>
        <v>12</v>
      </c>
      <c r="X47" s="307">
        <f t="shared" si="24"/>
        <v>16.5</v>
      </c>
      <c r="Y47" s="307">
        <f t="shared" si="24"/>
        <v>15</v>
      </c>
      <c r="Z47" s="315">
        <v>0</v>
      </c>
      <c r="AA47" s="307">
        <f t="shared" si="24"/>
        <v>20</v>
      </c>
      <c r="AB47" s="315">
        <v>0</v>
      </c>
      <c r="AC47" s="315">
        <v>0</v>
      </c>
      <c r="AD47" s="319">
        <v>0</v>
      </c>
      <c r="AE47" s="319">
        <v>0</v>
      </c>
    </row>
    <row r="48" spans="1:31" ht="14.25" customHeight="1">
      <c r="A48" s="825"/>
      <c r="B48" s="775" t="s">
        <v>62</v>
      </c>
      <c r="C48" s="638"/>
      <c r="D48" s="638"/>
      <c r="E48" s="638"/>
      <c r="F48" s="638"/>
      <c r="G48" s="638"/>
      <c r="H48" s="638"/>
      <c r="I48" s="638"/>
      <c r="J48" s="638"/>
      <c r="K48" s="638"/>
      <c r="L48" s="638"/>
      <c r="M48" s="638">
        <v>7</v>
      </c>
      <c r="N48" s="638">
        <v>7</v>
      </c>
      <c r="O48" s="638"/>
      <c r="P48" s="656">
        <v>0</v>
      </c>
      <c r="Q48" s="637"/>
      <c r="R48" s="637"/>
      <c r="S48" s="656">
        <v>0</v>
      </c>
      <c r="T48" s="315">
        <v>0</v>
      </c>
      <c r="U48" s="315">
        <v>0</v>
      </c>
      <c r="V48" s="315">
        <v>20</v>
      </c>
      <c r="W48" s="315">
        <v>27</v>
      </c>
      <c r="X48" s="319">
        <v>30</v>
      </c>
      <c r="Y48" s="319">
        <v>35</v>
      </c>
      <c r="Z48" s="315">
        <v>0</v>
      </c>
      <c r="AA48" s="319">
        <v>32</v>
      </c>
      <c r="AB48" s="315">
        <v>0</v>
      </c>
      <c r="AC48" s="315">
        <v>0</v>
      </c>
      <c r="AD48" s="319">
        <v>0</v>
      </c>
      <c r="AE48" s="319">
        <v>0</v>
      </c>
    </row>
    <row r="49" spans="1:31" ht="14.25" customHeight="1">
      <c r="A49" s="824" t="s">
        <v>322</v>
      </c>
      <c r="B49" s="775" t="s">
        <v>3</v>
      </c>
      <c r="C49" s="637"/>
      <c r="D49" s="637"/>
      <c r="E49" s="637"/>
      <c r="F49" s="637"/>
      <c r="G49" s="637"/>
      <c r="H49" s="637"/>
      <c r="I49" s="637">
        <v>2</v>
      </c>
      <c r="J49" s="637"/>
      <c r="K49" s="637"/>
      <c r="L49" s="637"/>
      <c r="M49" s="637">
        <v>6</v>
      </c>
      <c r="N49" s="637"/>
      <c r="O49" s="637">
        <v>2.5</v>
      </c>
      <c r="P49" s="656">
        <v>0</v>
      </c>
      <c r="Q49" s="637">
        <v>10.08</v>
      </c>
      <c r="R49" s="637">
        <v>1.5</v>
      </c>
      <c r="S49" s="656">
        <v>0</v>
      </c>
      <c r="T49" s="639">
        <v>5</v>
      </c>
      <c r="U49" s="639">
        <v>3.6</v>
      </c>
      <c r="V49" s="645">
        <v>0</v>
      </c>
      <c r="W49" s="307">
        <v>2</v>
      </c>
      <c r="X49" s="319">
        <v>0</v>
      </c>
      <c r="Y49" s="319">
        <v>0</v>
      </c>
      <c r="Z49" s="315">
        <v>0</v>
      </c>
      <c r="AA49" s="319">
        <v>0</v>
      </c>
      <c r="AB49" s="315">
        <v>0</v>
      </c>
      <c r="AC49" s="315">
        <v>0</v>
      </c>
      <c r="AD49" s="319">
        <v>0</v>
      </c>
      <c r="AE49" s="319">
        <v>0</v>
      </c>
    </row>
    <row r="50" spans="1:31" ht="14.25" customHeight="1">
      <c r="A50" s="824"/>
      <c r="B50" s="775" t="s">
        <v>5</v>
      </c>
      <c r="C50" s="637"/>
      <c r="D50" s="637"/>
      <c r="E50" s="637"/>
      <c r="F50" s="637"/>
      <c r="G50" s="637"/>
      <c r="H50" s="637"/>
      <c r="I50" s="637">
        <v>2</v>
      </c>
      <c r="J50" s="637"/>
      <c r="K50" s="637"/>
      <c r="L50" s="637"/>
      <c r="M50" s="637">
        <v>6</v>
      </c>
      <c r="N50" s="637"/>
      <c r="O50" s="637">
        <v>2.5</v>
      </c>
      <c r="P50" s="656">
        <v>0</v>
      </c>
      <c r="Q50" s="637">
        <v>10</v>
      </c>
      <c r="R50" s="637">
        <v>1.5</v>
      </c>
      <c r="S50" s="656">
        <v>0</v>
      </c>
      <c r="T50" s="639">
        <v>5</v>
      </c>
      <c r="U50" s="639">
        <v>2.6</v>
      </c>
      <c r="V50" s="645">
        <v>0</v>
      </c>
      <c r="W50" s="645">
        <v>0</v>
      </c>
      <c r="X50" s="319">
        <v>0</v>
      </c>
      <c r="Y50" s="319">
        <v>0</v>
      </c>
      <c r="Z50" s="315">
        <v>0</v>
      </c>
      <c r="AA50" s="319">
        <v>0</v>
      </c>
      <c r="AB50" s="315">
        <v>0</v>
      </c>
      <c r="AC50" s="315">
        <v>0</v>
      </c>
      <c r="AD50" s="645">
        <v>0</v>
      </c>
      <c r="AE50" s="319">
        <v>0</v>
      </c>
    </row>
    <row r="51" spans="1:31" ht="14.25" customHeight="1">
      <c r="A51" s="824"/>
      <c r="B51" s="775" t="s">
        <v>130</v>
      </c>
      <c r="C51" s="638"/>
      <c r="D51" s="638"/>
      <c r="E51" s="638"/>
      <c r="F51" s="638"/>
      <c r="G51" s="638"/>
      <c r="H51" s="638"/>
      <c r="I51" s="638">
        <v>22</v>
      </c>
      <c r="J51" s="638"/>
      <c r="K51" s="638"/>
      <c r="L51" s="638"/>
      <c r="M51" s="638">
        <v>88</v>
      </c>
      <c r="N51" s="638"/>
      <c r="O51" s="638">
        <v>31</v>
      </c>
      <c r="P51" s="656">
        <v>0</v>
      </c>
      <c r="Q51" s="637">
        <v>130</v>
      </c>
      <c r="R51" s="637">
        <v>35</v>
      </c>
      <c r="S51" s="656">
        <v>0</v>
      </c>
      <c r="T51" s="639">
        <v>115</v>
      </c>
      <c r="U51" s="639">
        <v>76.25</v>
      </c>
      <c r="V51" s="645">
        <v>0</v>
      </c>
      <c r="W51" s="645">
        <v>0</v>
      </c>
      <c r="X51" s="319">
        <v>0</v>
      </c>
      <c r="Y51" s="319">
        <v>0</v>
      </c>
      <c r="Z51" s="315">
        <v>0</v>
      </c>
      <c r="AA51" s="319">
        <v>0</v>
      </c>
      <c r="AB51" s="315">
        <v>0</v>
      </c>
      <c r="AC51" s="315">
        <v>0</v>
      </c>
      <c r="AD51" s="645">
        <v>0</v>
      </c>
      <c r="AE51" s="319">
        <v>0</v>
      </c>
    </row>
    <row r="52" spans="1:31" ht="14.25" customHeight="1">
      <c r="A52" s="824"/>
      <c r="B52" s="775" t="s">
        <v>63</v>
      </c>
      <c r="C52" s="637"/>
      <c r="D52" s="637"/>
      <c r="E52" s="637"/>
      <c r="F52" s="637"/>
      <c r="G52" s="637"/>
      <c r="H52" s="637"/>
      <c r="I52" s="637">
        <f>SUM(I51/I50)</f>
        <v>11</v>
      </c>
      <c r="J52" s="637"/>
      <c r="K52" s="637"/>
      <c r="L52" s="637"/>
      <c r="M52" s="637">
        <f aca="true" t="shared" si="25" ref="M52:U52">SUM(M51/M50)</f>
        <v>14.666666666666666</v>
      </c>
      <c r="N52" s="637" t="e">
        <f t="shared" si="25"/>
        <v>#DIV/0!</v>
      </c>
      <c r="O52" s="637">
        <f t="shared" si="25"/>
        <v>12.4</v>
      </c>
      <c r="P52" s="637" t="e">
        <f t="shared" si="25"/>
        <v>#DIV/0!</v>
      </c>
      <c r="Q52" s="637">
        <f t="shared" si="25"/>
        <v>13</v>
      </c>
      <c r="R52" s="637">
        <f t="shared" si="25"/>
        <v>23.333333333333332</v>
      </c>
      <c r="S52" s="637" t="e">
        <f t="shared" si="25"/>
        <v>#DIV/0!</v>
      </c>
      <c r="T52" s="637">
        <f t="shared" si="25"/>
        <v>23</v>
      </c>
      <c r="U52" s="637">
        <f t="shared" si="25"/>
        <v>29.326923076923077</v>
      </c>
      <c r="V52" s="645">
        <v>0</v>
      </c>
      <c r="W52" s="645">
        <v>0</v>
      </c>
      <c r="X52" s="319">
        <v>0</v>
      </c>
      <c r="Y52" s="319">
        <v>0</v>
      </c>
      <c r="Z52" s="315">
        <v>0</v>
      </c>
      <c r="AA52" s="319">
        <v>0</v>
      </c>
      <c r="AB52" s="315">
        <v>0</v>
      </c>
      <c r="AC52" s="315">
        <v>0</v>
      </c>
      <c r="AD52" s="645">
        <v>0</v>
      </c>
      <c r="AE52" s="319">
        <v>0</v>
      </c>
    </row>
    <row r="53" spans="1:31" ht="14.25" customHeight="1">
      <c r="A53" s="824"/>
      <c r="B53" s="775" t="s">
        <v>62</v>
      </c>
      <c r="C53" s="638"/>
      <c r="D53" s="638"/>
      <c r="E53" s="638"/>
      <c r="F53" s="638"/>
      <c r="G53" s="638"/>
      <c r="H53" s="638"/>
      <c r="I53" s="638">
        <v>8</v>
      </c>
      <c r="J53" s="638"/>
      <c r="K53" s="638"/>
      <c r="L53" s="638"/>
      <c r="M53" s="638">
        <v>26</v>
      </c>
      <c r="N53" s="638"/>
      <c r="O53" s="638">
        <v>10</v>
      </c>
      <c r="P53" s="656">
        <v>0</v>
      </c>
      <c r="Q53" s="638">
        <v>3</v>
      </c>
      <c r="R53" s="638">
        <v>23</v>
      </c>
      <c r="S53" s="776">
        <v>0</v>
      </c>
      <c r="T53" s="315">
        <v>18</v>
      </c>
      <c r="U53" s="315">
        <v>15</v>
      </c>
      <c r="V53" s="645">
        <v>0</v>
      </c>
      <c r="W53" s="307">
        <v>8</v>
      </c>
      <c r="X53" s="319">
        <v>0</v>
      </c>
      <c r="Y53" s="319">
        <v>0</v>
      </c>
      <c r="Z53" s="315">
        <v>0</v>
      </c>
      <c r="AA53" s="319">
        <v>0</v>
      </c>
      <c r="AB53" s="315">
        <v>0</v>
      </c>
      <c r="AC53" s="315">
        <v>0</v>
      </c>
      <c r="AD53" s="645">
        <v>0</v>
      </c>
      <c r="AE53" s="319">
        <v>0</v>
      </c>
    </row>
    <row r="54" spans="1:31" ht="14.25" customHeight="1">
      <c r="A54" s="824" t="s">
        <v>323</v>
      </c>
      <c r="B54" s="775" t="s">
        <v>3</v>
      </c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56"/>
      <c r="Q54" s="638"/>
      <c r="R54" s="638"/>
      <c r="S54" s="776"/>
      <c r="T54" s="315">
        <v>0</v>
      </c>
      <c r="U54" s="315">
        <v>0</v>
      </c>
      <c r="V54" s="645">
        <v>0</v>
      </c>
      <c r="W54" s="645">
        <v>0</v>
      </c>
      <c r="X54" s="319">
        <v>0</v>
      </c>
      <c r="Y54" s="319">
        <v>0</v>
      </c>
      <c r="Z54" s="315">
        <v>0</v>
      </c>
      <c r="AA54" s="307">
        <v>1</v>
      </c>
      <c r="AB54" s="315">
        <v>0</v>
      </c>
      <c r="AC54" s="307">
        <v>53.95</v>
      </c>
      <c r="AD54" s="319">
        <v>0</v>
      </c>
      <c r="AE54" s="307">
        <v>2</v>
      </c>
    </row>
    <row r="55" spans="1:31" ht="14.25" customHeight="1">
      <c r="A55" s="824"/>
      <c r="B55" s="775" t="s">
        <v>5</v>
      </c>
      <c r="C55" s="638"/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  <c r="O55" s="638"/>
      <c r="P55" s="656"/>
      <c r="Q55" s="638"/>
      <c r="R55" s="638"/>
      <c r="S55" s="776"/>
      <c r="T55" s="315">
        <v>0</v>
      </c>
      <c r="U55" s="315">
        <v>0</v>
      </c>
      <c r="V55" s="645">
        <v>0</v>
      </c>
      <c r="W55" s="645">
        <v>0</v>
      </c>
      <c r="X55" s="319">
        <v>0</v>
      </c>
      <c r="Y55" s="319">
        <v>0</v>
      </c>
      <c r="Z55" s="645">
        <v>0</v>
      </c>
      <c r="AA55" s="307">
        <v>1</v>
      </c>
      <c r="AB55" s="315">
        <v>0</v>
      </c>
      <c r="AC55" s="307">
        <v>33.45</v>
      </c>
      <c r="AD55" s="319">
        <v>0</v>
      </c>
      <c r="AE55" s="307">
        <v>2</v>
      </c>
    </row>
    <row r="56" spans="1:31" ht="14.25" customHeight="1">
      <c r="A56" s="824"/>
      <c r="B56" s="775" t="s">
        <v>130</v>
      </c>
      <c r="C56" s="638"/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638"/>
      <c r="O56" s="638"/>
      <c r="P56" s="656"/>
      <c r="Q56" s="638"/>
      <c r="R56" s="638"/>
      <c r="S56" s="776"/>
      <c r="T56" s="315">
        <v>0</v>
      </c>
      <c r="U56" s="315">
        <v>0</v>
      </c>
      <c r="V56" s="645">
        <v>0</v>
      </c>
      <c r="W56" s="645">
        <v>0</v>
      </c>
      <c r="X56" s="645">
        <v>0</v>
      </c>
      <c r="Y56" s="645">
        <v>0</v>
      </c>
      <c r="Z56" s="645">
        <v>0</v>
      </c>
      <c r="AA56" s="307">
        <v>20</v>
      </c>
      <c r="AB56" s="315">
        <v>0</v>
      </c>
      <c r="AC56" s="307">
        <v>593</v>
      </c>
      <c r="AD56" s="319">
        <v>0</v>
      </c>
      <c r="AE56" s="307">
        <v>40</v>
      </c>
    </row>
    <row r="57" spans="1:31" ht="14.25" customHeight="1">
      <c r="A57" s="824"/>
      <c r="B57" s="775" t="s">
        <v>63</v>
      </c>
      <c r="C57" s="638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56"/>
      <c r="Q57" s="638"/>
      <c r="R57" s="638"/>
      <c r="S57" s="776"/>
      <c r="T57" s="315">
        <v>0</v>
      </c>
      <c r="U57" s="315">
        <v>0</v>
      </c>
      <c r="V57" s="645">
        <v>0</v>
      </c>
      <c r="W57" s="645">
        <v>0</v>
      </c>
      <c r="X57" s="645">
        <v>0</v>
      </c>
      <c r="Y57" s="645">
        <v>0</v>
      </c>
      <c r="Z57" s="645">
        <v>0</v>
      </c>
      <c r="AA57" s="307">
        <f>SUM(AA56/AA55)</f>
        <v>20</v>
      </c>
      <c r="AB57" s="315">
        <v>0</v>
      </c>
      <c r="AC57" s="307">
        <f>SUM(AC56/AC55)</f>
        <v>17.72795216741405</v>
      </c>
      <c r="AD57" s="319">
        <v>0</v>
      </c>
      <c r="AE57" s="307">
        <v>0</v>
      </c>
    </row>
    <row r="58" spans="1:31" ht="14.25" customHeight="1">
      <c r="A58" s="824"/>
      <c r="B58" s="775" t="s">
        <v>62</v>
      </c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56"/>
      <c r="Q58" s="638"/>
      <c r="R58" s="638"/>
      <c r="S58" s="776"/>
      <c r="T58" s="315">
        <v>0</v>
      </c>
      <c r="U58" s="315">
        <v>0</v>
      </c>
      <c r="V58" s="645">
        <v>0</v>
      </c>
      <c r="W58" s="645">
        <v>0</v>
      </c>
      <c r="X58" s="645">
        <v>0</v>
      </c>
      <c r="Y58" s="645">
        <v>0</v>
      </c>
      <c r="Z58" s="645">
        <v>0</v>
      </c>
      <c r="AA58" s="307">
        <v>10</v>
      </c>
      <c r="AB58" s="315">
        <v>0</v>
      </c>
      <c r="AC58" s="315">
        <v>77</v>
      </c>
      <c r="AD58" s="319">
        <v>0</v>
      </c>
      <c r="AE58" s="319">
        <v>10</v>
      </c>
    </row>
    <row r="59" spans="1:31" ht="14.25" customHeight="1">
      <c r="A59" s="824" t="s">
        <v>165</v>
      </c>
      <c r="B59" s="775" t="s">
        <v>3</v>
      </c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56">
        <v>0</v>
      </c>
      <c r="Q59" s="656">
        <v>0</v>
      </c>
      <c r="R59" s="656">
        <v>0</v>
      </c>
      <c r="S59" s="656">
        <v>0</v>
      </c>
      <c r="T59" s="636">
        <v>216</v>
      </c>
      <c r="U59" s="636">
        <v>100</v>
      </c>
      <c r="V59" s="636">
        <v>35.3</v>
      </c>
      <c r="W59" s="307">
        <v>132.6</v>
      </c>
      <c r="X59" s="307">
        <v>200</v>
      </c>
      <c r="Y59" s="307">
        <v>193</v>
      </c>
      <c r="Z59" s="307">
        <v>201</v>
      </c>
      <c r="AA59" s="307">
        <v>36.38</v>
      </c>
      <c r="AB59" s="307">
        <v>27.8</v>
      </c>
      <c r="AC59" s="319">
        <v>0</v>
      </c>
      <c r="AD59" s="307">
        <v>93.5</v>
      </c>
      <c r="AE59" s="307">
        <v>86.5</v>
      </c>
    </row>
    <row r="60" spans="1:31" ht="14.25" customHeight="1">
      <c r="A60" s="824"/>
      <c r="B60" s="775" t="s">
        <v>5</v>
      </c>
      <c r="C60" s="638"/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56">
        <v>0</v>
      </c>
      <c r="Q60" s="656">
        <v>0</v>
      </c>
      <c r="R60" s="656">
        <v>0</v>
      </c>
      <c r="S60" s="656">
        <v>0</v>
      </c>
      <c r="T60" s="636">
        <v>216</v>
      </c>
      <c r="U60" s="636">
        <v>100</v>
      </c>
      <c r="V60" s="636">
        <v>26.5</v>
      </c>
      <c r="W60" s="307">
        <v>132.6</v>
      </c>
      <c r="X60" s="307">
        <v>191</v>
      </c>
      <c r="Y60" s="307">
        <v>193</v>
      </c>
      <c r="Z60" s="307">
        <v>189.5</v>
      </c>
      <c r="AA60" s="307">
        <v>36.38</v>
      </c>
      <c r="AB60" s="307">
        <v>21</v>
      </c>
      <c r="AC60" s="319">
        <v>0</v>
      </c>
      <c r="AD60" s="307">
        <v>93.5</v>
      </c>
      <c r="AE60" s="307">
        <v>8.5</v>
      </c>
    </row>
    <row r="61" spans="1:31" ht="14.25" customHeight="1">
      <c r="A61" s="824"/>
      <c r="B61" s="775" t="s">
        <v>61</v>
      </c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56">
        <v>0</v>
      </c>
      <c r="Q61" s="656">
        <v>0</v>
      </c>
      <c r="R61" s="656">
        <v>0</v>
      </c>
      <c r="S61" s="656">
        <v>0</v>
      </c>
      <c r="T61" s="636">
        <v>2592</v>
      </c>
      <c r="U61" s="636">
        <v>1800</v>
      </c>
      <c r="V61" s="636">
        <v>306</v>
      </c>
      <c r="W61" s="307">
        <v>2296.6</v>
      </c>
      <c r="X61" s="307">
        <v>3905</v>
      </c>
      <c r="Y61" s="307">
        <v>4830</v>
      </c>
      <c r="Z61" s="307">
        <v>4090</v>
      </c>
      <c r="AA61" s="307">
        <v>511.5</v>
      </c>
      <c r="AB61" s="307">
        <v>250</v>
      </c>
      <c r="AC61" s="319">
        <v>0</v>
      </c>
      <c r="AD61" s="307">
        <v>1712</v>
      </c>
      <c r="AE61" s="307">
        <v>167</v>
      </c>
    </row>
    <row r="62" spans="1:31" ht="14.25" customHeight="1">
      <c r="A62" s="824"/>
      <c r="B62" s="775" t="s">
        <v>63</v>
      </c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56" t="e">
        <f aca="true" t="shared" si="26" ref="P62:W62">SUM(P61/P60)</f>
        <v>#DIV/0!</v>
      </c>
      <c r="Q62" s="656" t="e">
        <f t="shared" si="26"/>
        <v>#DIV/0!</v>
      </c>
      <c r="R62" s="656" t="e">
        <f t="shared" si="26"/>
        <v>#DIV/0!</v>
      </c>
      <c r="S62" s="656" t="e">
        <f t="shared" si="26"/>
        <v>#DIV/0!</v>
      </c>
      <c r="T62" s="656">
        <f t="shared" si="26"/>
        <v>12</v>
      </c>
      <c r="U62" s="656">
        <f t="shared" si="26"/>
        <v>18</v>
      </c>
      <c r="V62" s="656">
        <f t="shared" si="26"/>
        <v>11.547169811320755</v>
      </c>
      <c r="W62" s="777">
        <f t="shared" si="26"/>
        <v>17.319758672699848</v>
      </c>
      <c r="X62" s="777">
        <f>SUM(X61/X60)</f>
        <v>20.445026178010473</v>
      </c>
      <c r="Y62" s="307">
        <f>SUM(Y61/Y60)</f>
        <v>25.025906735751295</v>
      </c>
      <c r="Z62" s="307">
        <f>SUM(Z61/Z60)</f>
        <v>21.58311345646438</v>
      </c>
      <c r="AA62" s="307">
        <f>SUM(AA61/AA60)</f>
        <v>14.059923034634414</v>
      </c>
      <c r="AB62" s="307">
        <f>SUM(AB61/AB60)</f>
        <v>11.904761904761905</v>
      </c>
      <c r="AC62" s="319">
        <v>0</v>
      </c>
      <c r="AD62" s="307">
        <f>SUM(AD61/AD60)</f>
        <v>18.310160427807485</v>
      </c>
      <c r="AE62" s="307">
        <f>SUM(AE61/AE60)</f>
        <v>19.647058823529413</v>
      </c>
    </row>
    <row r="63" spans="1:31" ht="14.25" customHeight="1">
      <c r="A63" s="824"/>
      <c r="B63" s="775" t="s">
        <v>62</v>
      </c>
      <c r="C63" s="638"/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56">
        <v>0</v>
      </c>
      <c r="Q63" s="656">
        <v>0</v>
      </c>
      <c r="R63" s="656">
        <v>0</v>
      </c>
      <c r="S63" s="656">
        <v>0</v>
      </c>
      <c r="T63" s="315">
        <v>420</v>
      </c>
      <c r="U63" s="315">
        <v>200</v>
      </c>
      <c r="V63" s="315">
        <v>95</v>
      </c>
      <c r="W63" s="315">
        <v>106</v>
      </c>
      <c r="X63" s="319">
        <v>276</v>
      </c>
      <c r="Y63" s="319">
        <v>179</v>
      </c>
      <c r="Z63" s="319">
        <v>179</v>
      </c>
      <c r="AA63" s="319">
        <v>50</v>
      </c>
      <c r="AB63" s="319">
        <v>13</v>
      </c>
      <c r="AC63" s="319">
        <v>0</v>
      </c>
      <c r="AD63" s="315">
        <v>76</v>
      </c>
      <c r="AE63" s="315">
        <v>44</v>
      </c>
    </row>
    <row r="64" spans="1:24" ht="14.25" customHeight="1">
      <c r="A64" s="1" t="s">
        <v>132</v>
      </c>
      <c r="B64" s="4"/>
      <c r="C64" s="2"/>
      <c r="D64" s="2"/>
      <c r="E64" s="3"/>
      <c r="F64" s="3"/>
      <c r="G64" s="3"/>
      <c r="H64" s="3"/>
      <c r="I64" s="3"/>
      <c r="J64" s="3"/>
      <c r="K64" s="3"/>
      <c r="L64" s="4"/>
      <c r="M64" s="4"/>
      <c r="N64" s="2"/>
      <c r="O64" s="2"/>
      <c r="P64" s="2"/>
      <c r="Q64" s="2"/>
      <c r="R64" s="5"/>
      <c r="S64" s="5"/>
      <c r="W64" s="772"/>
      <c r="X64" s="772"/>
    </row>
    <row r="65" spans="1:28" ht="14.25" customHeight="1">
      <c r="A65" s="822" t="s">
        <v>282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2"/>
    </row>
    <row r="66" spans="1:2" ht="14.25" customHeight="1">
      <c r="A66" s="814"/>
      <c r="B66" s="814"/>
    </row>
    <row r="67" spans="1:21" ht="18.75" customHeight="1">
      <c r="A67" s="823"/>
      <c r="B67" s="823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1"/>
      <c r="Q67" s="201"/>
      <c r="R67" s="201"/>
      <c r="S67" s="201"/>
      <c r="T67" s="201"/>
      <c r="U67" s="197"/>
    </row>
    <row r="68" spans="2:21" ht="15"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</row>
  </sheetData>
  <sheetProtection/>
  <mergeCells count="18">
    <mergeCell ref="A3:AC3"/>
    <mergeCell ref="A66:B66"/>
    <mergeCell ref="A44:A48"/>
    <mergeCell ref="A54:A58"/>
    <mergeCell ref="A49:A53"/>
    <mergeCell ref="A59:A63"/>
    <mergeCell ref="A9:A13"/>
    <mergeCell ref="A4:AE4"/>
    <mergeCell ref="A5:AE5"/>
    <mergeCell ref="A6:AE6"/>
    <mergeCell ref="A65:AB65"/>
    <mergeCell ref="A67:B67"/>
    <mergeCell ref="A14:A18"/>
    <mergeCell ref="A19:A23"/>
    <mergeCell ref="A24:A28"/>
    <mergeCell ref="A29:A33"/>
    <mergeCell ref="A34:A38"/>
    <mergeCell ref="A39:A43"/>
  </mergeCells>
  <conditionalFormatting sqref="O53:O63 T49:V49 N34:N63 N14:O33 O34:O51 S18:S21 S23:S36 S38:S63 Q22:W22 Q37:W37 P18:R63 Q52:U52 Q62:W62 Q32:W32 Q27:W27 V47:W47 T50:U52 V50:V58 W56:Z58 W50:W52 AD50:AD53 W54:W55 Z55">
    <cfRule type="expression" priority="13" dxfId="1" stopIfTrue="1">
      <formula>ISERROR(N14)</formula>
    </cfRule>
  </conditionalFormatting>
  <conditionalFormatting sqref="X37 X62 X27 X47 X22 X32">
    <cfRule type="expression" priority="11" dxfId="1" stopIfTrue="1">
      <formula>ISERROR(X22)</formula>
    </cfRule>
  </conditionalFormatting>
  <conditionalFormatting sqref="X32">
    <cfRule type="expression" priority="10" dxfId="1" stopIfTrue="1">
      <formula>ISERROR(X32)</formula>
    </cfRule>
  </conditionalFormatting>
  <conditionalFormatting sqref="X47">
    <cfRule type="expression" priority="9" dxfId="1" stopIfTrue="1">
      <formula>ISERROR(X47)</formula>
    </cfRule>
  </conditionalFormatting>
  <conditionalFormatting sqref="C9:AC13">
    <cfRule type="expression" priority="2" dxfId="1" stopIfTrue="1">
      <formula>ISERROR(C9)</formula>
    </cfRule>
  </conditionalFormatting>
  <conditionalFormatting sqref="AD9:AE13">
    <cfRule type="expression" priority="1" dxfId="1" stopIfTrue="1">
      <formula>ISERROR(AD9)</formula>
    </cfRule>
  </conditionalFormatting>
  <printOptions horizontalCentered="1" verticalCentered="1"/>
  <pageMargins left="0" right="0" top="0" bottom="0" header="0" footer="0"/>
  <pageSetup horizontalDpi="600" verticalDpi="600" orientation="portrait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Y67"/>
  <sheetViews>
    <sheetView zoomScale="91" zoomScaleNormal="91" zoomScalePageLayoutView="0" workbookViewId="0" topLeftCell="A22">
      <selection activeCell="Y36" sqref="Y36"/>
    </sheetView>
  </sheetViews>
  <sheetFormatPr defaultColWidth="12.57421875" defaultRowHeight="12.75"/>
  <cols>
    <col min="1" max="1" width="18.140625" style="130" customWidth="1"/>
    <col min="2" max="2" width="19.8515625" style="130" customWidth="1"/>
    <col min="3" max="10" width="14.00390625" style="130" hidden="1" customWidth="1"/>
    <col min="11" max="11" width="12.57421875" style="130" hidden="1" customWidth="1"/>
    <col min="12" max="12" width="13.140625" style="130" customWidth="1"/>
    <col min="13" max="13" width="11.28125" style="130" customWidth="1"/>
    <col min="14" max="15" width="13.00390625" style="130" bestFit="1" customWidth="1"/>
    <col min="16" max="17" width="13.57421875" style="130" customWidth="1"/>
    <col min="18" max="19" width="12.57421875" style="130" customWidth="1"/>
    <col min="20" max="20" width="12.57421875" style="285" customWidth="1"/>
    <col min="21" max="16384" width="12.57421875" style="130" customWidth="1"/>
  </cols>
  <sheetData>
    <row r="1" spans="1:25" ht="12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4"/>
      <c r="U1" s="403"/>
      <c r="V1" s="403"/>
      <c r="W1" s="403"/>
      <c r="X1" s="403"/>
      <c r="Y1" s="403"/>
    </row>
    <row r="2" spans="1:25" ht="1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4"/>
      <c r="U2" s="403"/>
      <c r="V2" s="403"/>
      <c r="W2" s="403"/>
      <c r="X2" s="403"/>
      <c r="Y2" s="403"/>
    </row>
    <row r="3" spans="1:25" ht="12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4"/>
      <c r="U3" s="403"/>
      <c r="V3" s="403"/>
      <c r="W3" s="403"/>
      <c r="X3" s="403"/>
      <c r="Y3" s="403"/>
    </row>
    <row r="4" spans="1:25" ht="12.75">
      <c r="A4" s="829"/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29"/>
      <c r="U4" s="403"/>
      <c r="V4" s="403"/>
      <c r="W4" s="403"/>
      <c r="X4" s="403"/>
      <c r="Y4" s="403"/>
    </row>
    <row r="5" spans="1:25" ht="12.75">
      <c r="A5" s="832" t="s">
        <v>166</v>
      </c>
      <c r="B5" s="832"/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403"/>
      <c r="X5" s="403"/>
      <c r="Y5" s="403"/>
    </row>
    <row r="6" spans="1:25" ht="12.75">
      <c r="A6" s="832" t="s">
        <v>199</v>
      </c>
      <c r="B6" s="832"/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2"/>
      <c r="W6" s="403"/>
      <c r="X6" s="403"/>
      <c r="Y6" s="403"/>
    </row>
    <row r="7" spans="1:25" ht="12.75">
      <c r="A7" s="828" t="s">
        <v>270</v>
      </c>
      <c r="B7" s="828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403"/>
      <c r="X7" s="403"/>
      <c r="Y7" s="403"/>
    </row>
    <row r="8" spans="1:25" ht="19.5" customHeight="1">
      <c r="A8" s="405" t="s">
        <v>50</v>
      </c>
      <c r="B8" s="405" t="s">
        <v>2</v>
      </c>
      <c r="C8" s="406" t="s">
        <v>42</v>
      </c>
      <c r="D8" s="406" t="s">
        <v>43</v>
      </c>
      <c r="E8" s="406" t="s">
        <v>44</v>
      </c>
      <c r="F8" s="406" t="s">
        <v>45</v>
      </c>
      <c r="G8" s="406" t="s">
        <v>46</v>
      </c>
      <c r="H8" s="406" t="s">
        <v>47</v>
      </c>
      <c r="I8" s="406" t="s">
        <v>48</v>
      </c>
      <c r="J8" s="406" t="s">
        <v>49</v>
      </c>
      <c r="K8" s="406" t="s">
        <v>120</v>
      </c>
      <c r="L8" s="407" t="s">
        <v>139</v>
      </c>
      <c r="M8" s="407" t="s">
        <v>291</v>
      </c>
      <c r="N8" s="406" t="s">
        <v>324</v>
      </c>
      <c r="O8" s="406" t="s">
        <v>325</v>
      </c>
      <c r="P8" s="406" t="s">
        <v>326</v>
      </c>
      <c r="Q8" s="407" t="s">
        <v>316</v>
      </c>
      <c r="R8" s="407" t="s">
        <v>317</v>
      </c>
      <c r="S8" s="407" t="s">
        <v>306</v>
      </c>
      <c r="T8" s="407" t="s">
        <v>307</v>
      </c>
      <c r="U8" s="407" t="s">
        <v>298</v>
      </c>
      <c r="V8" s="407" t="s">
        <v>299</v>
      </c>
      <c r="W8" s="403"/>
      <c r="X8" s="403"/>
      <c r="Y8" s="403"/>
    </row>
    <row r="9" spans="1:25" s="129" customFormat="1" ht="12.75">
      <c r="A9" s="831" t="s">
        <v>27</v>
      </c>
      <c r="B9" s="408" t="s">
        <v>3</v>
      </c>
      <c r="C9" s="409" t="e">
        <f>SUM(C49+#REF!+C34+C29+C24+C19+C14)</f>
        <v>#REF!</v>
      </c>
      <c r="D9" s="409">
        <f>SUM(D49+D34+D29+D24+D19+D14)</f>
        <v>0</v>
      </c>
      <c r="E9" s="409">
        <f>SUM(E49+E34+E29+E24+E19+E14)</f>
        <v>0</v>
      </c>
      <c r="F9" s="409">
        <f>SUM(F49+F34+F29+F24+F19+F14)</f>
        <v>0</v>
      </c>
      <c r="G9" s="409">
        <f>SUM(G14+G19+G24+G29+G34+G39+G44+G49+G54+G59)</f>
        <v>1985.09</v>
      </c>
      <c r="H9" s="409">
        <f aca="true" t="shared" si="0" ref="H9:O9">SUM(H14+H19+H24+H29+H34+H39+H44+H49+H54+H59)</f>
        <v>3849.49</v>
      </c>
      <c r="I9" s="409">
        <f t="shared" si="0"/>
        <v>3811.75</v>
      </c>
      <c r="J9" s="409">
        <f t="shared" si="0"/>
        <v>882.1600000000001</v>
      </c>
      <c r="K9" s="409">
        <f t="shared" si="0"/>
        <v>3142.57</v>
      </c>
      <c r="L9" s="409">
        <f t="shared" si="0"/>
        <v>5056.35</v>
      </c>
      <c r="M9" s="409">
        <f t="shared" si="0"/>
        <v>1317.6500000000003</v>
      </c>
      <c r="N9" s="409">
        <f t="shared" si="0"/>
        <v>1836.1</v>
      </c>
      <c r="O9" s="409">
        <f t="shared" si="0"/>
        <v>3558.29</v>
      </c>
      <c r="P9" s="409">
        <f aca="true" t="shared" si="1" ref="P9:S11">SUM(P14+P19+P24+P29+P34+P39+P44+P49+P54+P59)</f>
        <v>2224.61</v>
      </c>
      <c r="Q9" s="409">
        <f t="shared" si="1"/>
        <v>1304.03</v>
      </c>
      <c r="R9" s="409">
        <f t="shared" si="1"/>
        <v>2771.49</v>
      </c>
      <c r="S9" s="409">
        <f t="shared" si="1"/>
        <v>2752.14</v>
      </c>
      <c r="T9" s="409">
        <f aca="true" t="shared" si="2" ref="T9:U11">SUM(T14+T19+T24+T29+T34+T39+T44+T49+T54+T59)</f>
        <v>4977.12</v>
      </c>
      <c r="U9" s="409">
        <f t="shared" si="2"/>
        <v>1614.16</v>
      </c>
      <c r="V9" s="409">
        <f>SUM(V14+V19+V24+V29+V34+V39+V44+V49+V54+V59)</f>
        <v>3118.9300000000003</v>
      </c>
      <c r="W9" s="433"/>
      <c r="X9" s="433"/>
      <c r="Y9" s="433"/>
    </row>
    <row r="10" spans="1:25" s="129" customFormat="1" ht="12.75">
      <c r="A10" s="831"/>
      <c r="B10" s="410" t="s">
        <v>5</v>
      </c>
      <c r="C10" s="411" t="e">
        <f>SUM(C50+#REF!+C35+C30+C25+C20+C15)</f>
        <v>#REF!</v>
      </c>
      <c r="D10" s="411" t="e">
        <f>SUM(D50+#REF!+D30+D25+D20+D15)</f>
        <v>#REF!</v>
      </c>
      <c r="E10" s="411" t="e">
        <f>SUM(E50+#REF!+E30+E25+E20+E15)</f>
        <v>#REF!</v>
      </c>
      <c r="F10" s="411" t="e">
        <f>SUM(F50+#REF!+F30+F25+F20+F15)</f>
        <v>#REF!</v>
      </c>
      <c r="G10" s="409">
        <f aca="true" t="shared" si="3" ref="G10:O10">SUM(G15+G20+G25+G30+G35+G40+G45+G50+G55+G60)</f>
        <v>1971.46</v>
      </c>
      <c r="H10" s="409">
        <f t="shared" si="3"/>
        <v>3843.1400000000003</v>
      </c>
      <c r="I10" s="409">
        <f t="shared" si="3"/>
        <v>3789.0400000000004</v>
      </c>
      <c r="J10" s="409">
        <f t="shared" si="3"/>
        <v>863.47</v>
      </c>
      <c r="K10" s="409">
        <f t="shared" si="3"/>
        <v>3142.57</v>
      </c>
      <c r="L10" s="409">
        <f t="shared" si="3"/>
        <v>5031.43</v>
      </c>
      <c r="M10" s="409">
        <f t="shared" si="3"/>
        <v>1182.78</v>
      </c>
      <c r="N10" s="409">
        <f t="shared" si="3"/>
        <v>1792.2399999999998</v>
      </c>
      <c r="O10" s="409">
        <f t="shared" si="3"/>
        <v>3532.4599999999996</v>
      </c>
      <c r="P10" s="409">
        <f t="shared" si="1"/>
        <v>2160.58</v>
      </c>
      <c r="Q10" s="409">
        <f t="shared" si="1"/>
        <v>1248.7400000000002</v>
      </c>
      <c r="R10" s="409">
        <f t="shared" si="1"/>
        <v>2768.66</v>
      </c>
      <c r="S10" s="409">
        <f t="shared" si="1"/>
        <v>2735.8399999999997</v>
      </c>
      <c r="T10" s="409">
        <f t="shared" si="2"/>
        <v>4827.76</v>
      </c>
      <c r="U10" s="409">
        <f t="shared" si="2"/>
        <v>1456.2200000000003</v>
      </c>
      <c r="V10" s="409">
        <f>SUM(V15+V20+V25+V30+V35+V40+V45+V50+V55+V60)</f>
        <v>3067.9300000000003</v>
      </c>
      <c r="W10" s="433"/>
      <c r="X10" s="433"/>
      <c r="Y10" s="433"/>
    </row>
    <row r="11" spans="1:25" s="129" customFormat="1" ht="12.75">
      <c r="A11" s="831"/>
      <c r="B11" s="412" t="s">
        <v>67</v>
      </c>
      <c r="C11" s="413" t="e">
        <f>SUM(C51+#REF!+C36+C31+C26+C21+C16)</f>
        <v>#REF!</v>
      </c>
      <c r="D11" s="413">
        <f>SUM(D51+D36+D31+D26+D21+D16)</f>
        <v>0</v>
      </c>
      <c r="E11" s="413">
        <f>SUM(E51+E36+E31+E26+E21+E16)</f>
        <v>0</v>
      </c>
      <c r="F11" s="413">
        <f>SUM(F51+F36+F31+F26+F21+F16)</f>
        <v>0</v>
      </c>
      <c r="G11" s="409">
        <f>SUM(G16+G21+G26+G31+G36+G41+G46+G51+G56+G61)</f>
        <v>26616</v>
      </c>
      <c r="H11" s="409">
        <f aca="true" t="shared" si="4" ref="H11:O11">SUM(H16+H21+H26+H31+H36+H41+H46+H51+H56+H61)</f>
        <v>74175.77</v>
      </c>
      <c r="I11" s="409">
        <f t="shared" si="4"/>
        <v>45155</v>
      </c>
      <c r="J11" s="409">
        <f t="shared" si="4"/>
        <v>1345.49</v>
      </c>
      <c r="K11" s="409">
        <f t="shared" si="4"/>
        <v>55043</v>
      </c>
      <c r="L11" s="409">
        <f t="shared" si="4"/>
        <v>65315.04</v>
      </c>
      <c r="M11" s="409">
        <f t="shared" si="4"/>
        <v>12580.03</v>
      </c>
      <c r="N11" s="409">
        <f t="shared" si="4"/>
        <v>33694.01</v>
      </c>
      <c r="O11" s="409">
        <f t="shared" si="4"/>
        <v>60310.869999999995</v>
      </c>
      <c r="P11" s="409">
        <f t="shared" si="1"/>
        <v>30634.160000000003</v>
      </c>
      <c r="Q11" s="409">
        <f t="shared" si="1"/>
        <v>20278.450000000004</v>
      </c>
      <c r="R11" s="409">
        <f t="shared" si="1"/>
        <v>41316</v>
      </c>
      <c r="S11" s="409">
        <f t="shared" si="1"/>
        <v>40622</v>
      </c>
      <c r="T11" s="409">
        <f t="shared" si="2"/>
        <v>68587.70999999999</v>
      </c>
      <c r="U11" s="409">
        <f t="shared" si="2"/>
        <v>19358.97</v>
      </c>
      <c r="V11" s="409">
        <f>SUM(V16+V21+V26+V31+V36+V41+V46+V51+V56+V61)</f>
        <v>49298.65</v>
      </c>
      <c r="W11" s="433"/>
      <c r="X11" s="433"/>
      <c r="Y11" s="433"/>
    </row>
    <row r="12" spans="1:25" s="129" customFormat="1" ht="12.75">
      <c r="A12" s="831"/>
      <c r="B12" s="410" t="s">
        <v>63</v>
      </c>
      <c r="C12" s="414" t="e">
        <f>SUM(C11/C10)</f>
        <v>#REF!</v>
      </c>
      <c r="D12" s="414" t="e">
        <f>SUM(D11/D10)</f>
        <v>#REF!</v>
      </c>
      <c r="E12" s="414" t="e">
        <f>SUM(E11/E10)</f>
        <v>#REF!</v>
      </c>
      <c r="F12" s="414" t="e">
        <f>SUM(F11/F10)</f>
        <v>#REF!</v>
      </c>
      <c r="G12" s="414">
        <f>SUM(G11/G10)</f>
        <v>13.500654337394622</v>
      </c>
      <c r="H12" s="414">
        <f aca="true" t="shared" si="5" ref="H12:P12">SUM(H11/H10)</f>
        <v>19.300824325941807</v>
      </c>
      <c r="I12" s="414">
        <f t="shared" si="5"/>
        <v>11.917266642738001</v>
      </c>
      <c r="J12" s="414">
        <f t="shared" si="5"/>
        <v>1.558235954926054</v>
      </c>
      <c r="K12" s="414">
        <f t="shared" si="5"/>
        <v>17.515282078044404</v>
      </c>
      <c r="L12" s="414">
        <f t="shared" si="5"/>
        <v>12.981406876375106</v>
      </c>
      <c r="M12" s="414">
        <f t="shared" si="5"/>
        <v>10.635984713978932</v>
      </c>
      <c r="N12" s="414">
        <f t="shared" si="5"/>
        <v>18.79994308797929</v>
      </c>
      <c r="O12" s="414">
        <f t="shared" si="5"/>
        <v>17.07333416372726</v>
      </c>
      <c r="P12" s="414">
        <f t="shared" si="5"/>
        <v>14.178674244878692</v>
      </c>
      <c r="Q12" s="414">
        <f aca="true" t="shared" si="6" ref="Q12:V12">SUM(Q11/Q10)</f>
        <v>16.23912904207441</v>
      </c>
      <c r="R12" s="414">
        <f t="shared" si="6"/>
        <v>14.922742409685553</v>
      </c>
      <c r="S12" s="414">
        <f t="shared" si="6"/>
        <v>14.848090531610037</v>
      </c>
      <c r="T12" s="414">
        <f t="shared" si="6"/>
        <v>14.206942764346195</v>
      </c>
      <c r="U12" s="414">
        <f t="shared" si="6"/>
        <v>13.293987172267926</v>
      </c>
      <c r="V12" s="414">
        <f t="shared" si="6"/>
        <v>16.069026998660334</v>
      </c>
      <c r="W12" s="433"/>
      <c r="X12" s="433"/>
      <c r="Y12" s="433"/>
    </row>
    <row r="13" spans="1:25" s="129" customFormat="1" ht="12.75">
      <c r="A13" s="831"/>
      <c r="B13" s="412" t="s">
        <v>62</v>
      </c>
      <c r="C13" s="415" t="e">
        <f>SUM(C53+#REF!+C38+C33+C28+C23+C18)</f>
        <v>#REF!</v>
      </c>
      <c r="D13" s="415">
        <f>SUM(D53+D38+D33+D28+D23+D18)</f>
        <v>0</v>
      </c>
      <c r="E13" s="415">
        <f>SUM(E53+E38+E33+E28+E23+E18)</f>
        <v>0</v>
      </c>
      <c r="F13" s="415">
        <f>SUM(F53+F38+F33+F28+F23+F18)</f>
        <v>0</v>
      </c>
      <c r="G13" s="415">
        <f>SUM(G18+G23+G28+G33+G38+G43+G48+G53+G58+G63)</f>
        <v>1919</v>
      </c>
      <c r="H13" s="415">
        <f aca="true" t="shared" si="7" ref="H13:O13">SUM(H18+H23+H28+H33+H38+H43+H48+H53+H58+H63)</f>
        <v>478</v>
      </c>
      <c r="I13" s="415">
        <f t="shared" si="7"/>
        <v>452</v>
      </c>
      <c r="J13" s="415">
        <f t="shared" si="7"/>
        <v>305</v>
      </c>
      <c r="K13" s="415">
        <f t="shared" si="7"/>
        <v>581</v>
      </c>
      <c r="L13" s="415">
        <f t="shared" si="7"/>
        <v>1144</v>
      </c>
      <c r="M13" s="415">
        <f t="shared" si="7"/>
        <v>991</v>
      </c>
      <c r="N13" s="415">
        <f t="shared" si="7"/>
        <v>975</v>
      </c>
      <c r="O13" s="415">
        <f t="shared" si="7"/>
        <v>872</v>
      </c>
      <c r="P13" s="415">
        <f aca="true" t="shared" si="8" ref="P13:U13">SUM(P18+P23+P28+P33+P38+P43+P48+P53+P58+P63)</f>
        <v>552</v>
      </c>
      <c r="Q13" s="415">
        <f t="shared" si="8"/>
        <v>522</v>
      </c>
      <c r="R13" s="415">
        <f t="shared" si="8"/>
        <v>556</v>
      </c>
      <c r="S13" s="415">
        <f t="shared" si="8"/>
        <v>484</v>
      </c>
      <c r="T13" s="415">
        <f t="shared" si="8"/>
        <v>547</v>
      </c>
      <c r="U13" s="415">
        <f t="shared" si="8"/>
        <v>292</v>
      </c>
      <c r="V13" s="415">
        <f>SUM(V18+V23+V28+V33+V38+V43+V48+V53+V58+V63)</f>
        <v>671</v>
      </c>
      <c r="W13" s="433"/>
      <c r="X13" s="433"/>
      <c r="Y13" s="433"/>
    </row>
    <row r="14" spans="1:25" ht="12.75">
      <c r="A14" s="833" t="s">
        <v>327</v>
      </c>
      <c r="B14" s="417" t="s">
        <v>3</v>
      </c>
      <c r="C14" s="418"/>
      <c r="D14" s="418"/>
      <c r="E14" s="418"/>
      <c r="F14" s="418"/>
      <c r="G14" s="418">
        <v>1452.25</v>
      </c>
      <c r="H14" s="418">
        <v>3782.5</v>
      </c>
      <c r="I14" s="418">
        <v>3739.32</v>
      </c>
      <c r="J14" s="419">
        <v>799</v>
      </c>
      <c r="K14" s="420">
        <v>3018.8</v>
      </c>
      <c r="L14" s="420">
        <v>4876.16</v>
      </c>
      <c r="M14" s="420">
        <v>1059.48</v>
      </c>
      <c r="N14" s="419">
        <v>1454.85</v>
      </c>
      <c r="O14" s="419">
        <v>3339.28</v>
      </c>
      <c r="P14" s="419">
        <v>2095.09</v>
      </c>
      <c r="Q14" s="419">
        <v>1104.81</v>
      </c>
      <c r="R14" s="419">
        <v>2602.78</v>
      </c>
      <c r="S14" s="419">
        <v>2602.78</v>
      </c>
      <c r="T14" s="347">
        <v>4856.08</v>
      </c>
      <c r="U14" s="347">
        <v>1550.33</v>
      </c>
      <c r="V14" s="347">
        <v>2900.17</v>
      </c>
      <c r="W14" s="403"/>
      <c r="X14" s="403"/>
      <c r="Y14" s="403"/>
    </row>
    <row r="15" spans="1:25" ht="12.75">
      <c r="A15" s="834"/>
      <c r="B15" s="417" t="s">
        <v>5</v>
      </c>
      <c r="C15" s="419"/>
      <c r="D15" s="419"/>
      <c r="E15" s="419"/>
      <c r="F15" s="419"/>
      <c r="G15" s="419">
        <v>1452</v>
      </c>
      <c r="H15" s="419">
        <v>3782.5</v>
      </c>
      <c r="I15" s="419">
        <v>3739.32</v>
      </c>
      <c r="J15" s="419">
        <v>799</v>
      </c>
      <c r="K15" s="420">
        <v>3018.8</v>
      </c>
      <c r="L15" s="420">
        <v>4853.16</v>
      </c>
      <c r="M15" s="420">
        <v>1012.84</v>
      </c>
      <c r="N15" s="419">
        <v>1446.85</v>
      </c>
      <c r="O15" s="419">
        <v>3325.68</v>
      </c>
      <c r="P15" s="419">
        <v>2050.09</v>
      </c>
      <c r="Q15" s="419">
        <v>1102.21</v>
      </c>
      <c r="R15" s="419">
        <v>2602.78</v>
      </c>
      <c r="S15" s="419">
        <v>2602.78</v>
      </c>
      <c r="T15" s="347">
        <v>4709.72</v>
      </c>
      <c r="U15" s="347">
        <v>1396.78</v>
      </c>
      <c r="V15" s="347">
        <v>2858.67</v>
      </c>
      <c r="W15" s="403"/>
      <c r="X15" s="403"/>
      <c r="Y15" s="403"/>
    </row>
    <row r="16" spans="1:25" ht="12.75">
      <c r="A16" s="834"/>
      <c r="B16" s="422" t="s">
        <v>67</v>
      </c>
      <c r="C16" s="423"/>
      <c r="D16" s="423"/>
      <c r="E16" s="424"/>
      <c r="F16" s="424"/>
      <c r="G16" s="419">
        <v>23236</v>
      </c>
      <c r="H16" s="419">
        <v>73556</v>
      </c>
      <c r="I16" s="419">
        <v>44620</v>
      </c>
      <c r="J16" s="419">
        <v>253</v>
      </c>
      <c r="K16" s="420">
        <v>53165</v>
      </c>
      <c r="L16" s="420">
        <v>63157.79</v>
      </c>
      <c r="M16" s="420">
        <v>10263</v>
      </c>
      <c r="N16" s="419">
        <v>27513</v>
      </c>
      <c r="O16" s="419">
        <v>57831</v>
      </c>
      <c r="P16" s="419">
        <v>29963</v>
      </c>
      <c r="Q16" s="419">
        <v>17830</v>
      </c>
      <c r="R16" s="419">
        <v>39123</v>
      </c>
      <c r="S16" s="419">
        <v>39123</v>
      </c>
      <c r="T16" s="347">
        <v>66438</v>
      </c>
      <c r="U16" s="347">
        <v>18600</v>
      </c>
      <c r="V16" s="347">
        <v>44695</v>
      </c>
      <c r="W16" s="403"/>
      <c r="X16" s="403"/>
      <c r="Y16" s="403"/>
    </row>
    <row r="17" spans="1:25" ht="12.75">
      <c r="A17" s="834"/>
      <c r="B17" s="426" t="s">
        <v>63</v>
      </c>
      <c r="C17" s="427"/>
      <c r="D17" s="427"/>
      <c r="E17" s="427"/>
      <c r="F17" s="427"/>
      <c r="G17" s="427">
        <f aca="true" t="shared" si="9" ref="G17:N17">SUM(G16/G15)</f>
        <v>16.00275482093664</v>
      </c>
      <c r="H17" s="427">
        <f t="shared" si="9"/>
        <v>19.446397884996696</v>
      </c>
      <c r="I17" s="427">
        <f t="shared" si="9"/>
        <v>11.932650856305424</v>
      </c>
      <c r="J17" s="427">
        <f t="shared" si="9"/>
        <v>0.3166458072590738</v>
      </c>
      <c r="K17" s="427">
        <f t="shared" si="9"/>
        <v>17.611302504306344</v>
      </c>
      <c r="L17" s="427">
        <f t="shared" si="9"/>
        <v>13.01374568322495</v>
      </c>
      <c r="M17" s="427">
        <f t="shared" si="9"/>
        <v>10.132893645590617</v>
      </c>
      <c r="N17" s="427">
        <f t="shared" si="9"/>
        <v>19.015792929467466</v>
      </c>
      <c r="O17" s="427">
        <f aca="true" t="shared" si="10" ref="O17:T17">SUM(O16/O15)</f>
        <v>17.38922566212023</v>
      </c>
      <c r="P17" s="427">
        <f t="shared" si="10"/>
        <v>14.615455906813846</v>
      </c>
      <c r="Q17" s="427">
        <f t="shared" si="10"/>
        <v>16.176590667840067</v>
      </c>
      <c r="R17" s="427">
        <f t="shared" si="10"/>
        <v>15.031235832456066</v>
      </c>
      <c r="S17" s="427">
        <f t="shared" si="10"/>
        <v>15.031235832456066</v>
      </c>
      <c r="T17" s="427">
        <f t="shared" si="10"/>
        <v>14.106571091275065</v>
      </c>
      <c r="U17" s="428">
        <f>SUM(U16/U15)</f>
        <v>13.316341872019931</v>
      </c>
      <c r="V17" s="428">
        <f>SUM(V16/V15)</f>
        <v>15.634893149611532</v>
      </c>
      <c r="W17" s="403"/>
      <c r="X17" s="403"/>
      <c r="Y17" s="403"/>
    </row>
    <row r="18" spans="1:25" ht="12.75">
      <c r="A18" s="835"/>
      <c r="B18" s="422" t="s">
        <v>62</v>
      </c>
      <c r="C18" s="429"/>
      <c r="D18" s="429"/>
      <c r="E18" s="429"/>
      <c r="F18" s="429"/>
      <c r="G18" s="429">
        <v>45</v>
      </c>
      <c r="H18" s="429">
        <v>256</v>
      </c>
      <c r="I18" s="429">
        <v>231</v>
      </c>
      <c r="J18" s="424">
        <v>127</v>
      </c>
      <c r="K18" s="424">
        <v>282</v>
      </c>
      <c r="L18" s="424">
        <v>562</v>
      </c>
      <c r="M18" s="424">
        <v>166</v>
      </c>
      <c r="N18" s="424">
        <v>224</v>
      </c>
      <c r="O18" s="424">
        <v>384</v>
      </c>
      <c r="P18" s="424">
        <v>226</v>
      </c>
      <c r="Q18" s="424">
        <v>137</v>
      </c>
      <c r="R18" s="424">
        <v>178</v>
      </c>
      <c r="S18" s="424">
        <v>178</v>
      </c>
      <c r="T18" s="354">
        <v>263</v>
      </c>
      <c r="U18" s="354">
        <v>129</v>
      </c>
      <c r="V18" s="354">
        <v>182</v>
      </c>
      <c r="W18" s="403"/>
      <c r="X18" s="403"/>
      <c r="Y18" s="403"/>
    </row>
    <row r="19" spans="1:25" ht="12.75">
      <c r="A19" s="833" t="s">
        <v>11</v>
      </c>
      <c r="B19" s="417" t="s">
        <v>3</v>
      </c>
      <c r="C19" s="418"/>
      <c r="D19" s="418"/>
      <c r="E19" s="418"/>
      <c r="F19" s="418"/>
      <c r="G19" s="418">
        <v>488</v>
      </c>
      <c r="H19" s="418">
        <v>7</v>
      </c>
      <c r="I19" s="418">
        <v>15.5</v>
      </c>
      <c r="J19" s="356">
        <v>0</v>
      </c>
      <c r="K19" s="420">
        <v>16.57</v>
      </c>
      <c r="L19" s="420">
        <v>8.35</v>
      </c>
      <c r="M19" s="420">
        <v>15.92</v>
      </c>
      <c r="N19" s="419">
        <v>11.57</v>
      </c>
      <c r="O19" s="419">
        <v>22.5</v>
      </c>
      <c r="P19" s="419">
        <v>8.3</v>
      </c>
      <c r="Q19" s="419">
        <v>20.39</v>
      </c>
      <c r="R19" s="419">
        <v>4.45</v>
      </c>
      <c r="S19" s="419">
        <v>4.45</v>
      </c>
      <c r="T19" s="347">
        <v>7.78</v>
      </c>
      <c r="U19" s="347">
        <v>1.2</v>
      </c>
      <c r="V19" s="347">
        <v>5.39</v>
      </c>
      <c r="W19" s="403"/>
      <c r="X19" s="403"/>
      <c r="Y19" s="403"/>
    </row>
    <row r="20" spans="1:25" ht="12.75">
      <c r="A20" s="834"/>
      <c r="B20" s="417" t="s">
        <v>5</v>
      </c>
      <c r="C20" s="419"/>
      <c r="D20" s="419"/>
      <c r="E20" s="419"/>
      <c r="F20" s="419"/>
      <c r="G20" s="419">
        <v>478</v>
      </c>
      <c r="H20" s="419">
        <v>7</v>
      </c>
      <c r="I20" s="419">
        <v>15.5</v>
      </c>
      <c r="J20" s="356">
        <v>0</v>
      </c>
      <c r="K20" s="420">
        <v>16.57</v>
      </c>
      <c r="L20" s="420">
        <v>8.35</v>
      </c>
      <c r="M20" s="420">
        <v>0.6</v>
      </c>
      <c r="N20" s="419">
        <v>11.42</v>
      </c>
      <c r="O20" s="419">
        <v>21.9</v>
      </c>
      <c r="P20" s="419">
        <v>8.3</v>
      </c>
      <c r="Q20" s="419">
        <v>20.39</v>
      </c>
      <c r="R20" s="419">
        <v>4.45</v>
      </c>
      <c r="S20" s="419">
        <v>4.45</v>
      </c>
      <c r="T20" s="347">
        <v>7.78</v>
      </c>
      <c r="U20" s="347">
        <v>1.2</v>
      </c>
      <c r="V20" s="347">
        <v>5.39</v>
      </c>
      <c r="W20" s="403"/>
      <c r="X20" s="403"/>
      <c r="Y20" s="403"/>
    </row>
    <row r="21" spans="1:25" ht="12.75">
      <c r="A21" s="834"/>
      <c r="B21" s="422" t="s">
        <v>67</v>
      </c>
      <c r="C21" s="423"/>
      <c r="D21" s="423"/>
      <c r="E21" s="424"/>
      <c r="F21" s="424"/>
      <c r="G21" s="419">
        <v>2928</v>
      </c>
      <c r="H21" s="419">
        <v>42</v>
      </c>
      <c r="I21" s="419">
        <v>90</v>
      </c>
      <c r="J21" s="356">
        <v>0</v>
      </c>
      <c r="K21" s="420">
        <v>189</v>
      </c>
      <c r="L21" s="420">
        <v>85.6</v>
      </c>
      <c r="M21" s="420">
        <v>6</v>
      </c>
      <c r="N21" s="419">
        <v>245.95</v>
      </c>
      <c r="O21" s="419">
        <v>301.52</v>
      </c>
      <c r="P21" s="419">
        <v>93.9</v>
      </c>
      <c r="Q21" s="419">
        <v>232.05</v>
      </c>
      <c r="R21" s="419">
        <v>36</v>
      </c>
      <c r="S21" s="419">
        <v>36</v>
      </c>
      <c r="T21" s="347">
        <v>96.66</v>
      </c>
      <c r="U21" s="347">
        <v>9.7</v>
      </c>
      <c r="V21" s="347">
        <v>54.86</v>
      </c>
      <c r="W21" s="403"/>
      <c r="X21" s="403"/>
      <c r="Y21" s="403"/>
    </row>
    <row r="22" spans="1:25" ht="12.75">
      <c r="A22" s="834"/>
      <c r="B22" s="426" t="s">
        <v>63</v>
      </c>
      <c r="C22" s="427"/>
      <c r="D22" s="427"/>
      <c r="E22" s="427"/>
      <c r="F22" s="427"/>
      <c r="G22" s="427">
        <f>SUM(G21/G20)</f>
        <v>6.125523012552302</v>
      </c>
      <c r="H22" s="427">
        <f aca="true" t="shared" si="11" ref="H22:N22">SUM(H21/H20)</f>
        <v>6</v>
      </c>
      <c r="I22" s="427">
        <f t="shared" si="11"/>
        <v>5.806451612903226</v>
      </c>
      <c r="J22" s="427" t="e">
        <f t="shared" si="11"/>
        <v>#DIV/0!</v>
      </c>
      <c r="K22" s="427">
        <f t="shared" si="11"/>
        <v>11.406155703077852</v>
      </c>
      <c r="L22" s="427">
        <f t="shared" si="11"/>
        <v>10.251497005988023</v>
      </c>
      <c r="M22" s="427">
        <f t="shared" si="11"/>
        <v>10</v>
      </c>
      <c r="N22" s="427">
        <f t="shared" si="11"/>
        <v>21.53677758318739</v>
      </c>
      <c r="O22" s="427">
        <f aca="true" t="shared" si="12" ref="O22:T22">SUM(O21/O20)</f>
        <v>13.768036529680366</v>
      </c>
      <c r="P22" s="427">
        <f t="shared" si="12"/>
        <v>11.313253012048193</v>
      </c>
      <c r="Q22" s="427">
        <f t="shared" si="12"/>
        <v>11.3805787150564</v>
      </c>
      <c r="R22" s="427">
        <f t="shared" si="12"/>
        <v>8.089887640449438</v>
      </c>
      <c r="S22" s="427">
        <f t="shared" si="12"/>
        <v>8.089887640449438</v>
      </c>
      <c r="T22" s="427">
        <f t="shared" si="12"/>
        <v>12.424164524421593</v>
      </c>
      <c r="U22" s="428">
        <f>SUM(U21/U20)</f>
        <v>8.083333333333334</v>
      </c>
      <c r="V22" s="428">
        <f>SUM(V21/V20)</f>
        <v>10.178107606679037</v>
      </c>
      <c r="W22" s="403"/>
      <c r="X22" s="403"/>
      <c r="Y22" s="403"/>
    </row>
    <row r="23" spans="1:25" ht="12.75">
      <c r="A23" s="835"/>
      <c r="B23" s="422" t="s">
        <v>62</v>
      </c>
      <c r="C23" s="429"/>
      <c r="D23" s="429"/>
      <c r="E23" s="429"/>
      <c r="F23" s="429"/>
      <c r="G23" s="429">
        <v>1701</v>
      </c>
      <c r="H23" s="429">
        <v>31</v>
      </c>
      <c r="I23" s="429">
        <v>55</v>
      </c>
      <c r="J23" s="360">
        <v>0</v>
      </c>
      <c r="K23" s="424">
        <v>60</v>
      </c>
      <c r="L23" s="424">
        <v>32</v>
      </c>
      <c r="M23" s="424">
        <v>46</v>
      </c>
      <c r="N23" s="424">
        <v>57</v>
      </c>
      <c r="O23" s="424">
        <v>59</v>
      </c>
      <c r="P23" s="424">
        <v>44</v>
      </c>
      <c r="Q23" s="424">
        <v>62</v>
      </c>
      <c r="R23" s="424">
        <v>10</v>
      </c>
      <c r="S23" s="424">
        <v>10</v>
      </c>
      <c r="T23" s="354">
        <v>33</v>
      </c>
      <c r="U23" s="354">
        <v>8</v>
      </c>
      <c r="V23" s="354">
        <v>23</v>
      </c>
      <c r="W23" s="403"/>
      <c r="X23" s="403"/>
      <c r="Y23" s="403"/>
    </row>
    <row r="24" spans="1:25" ht="12.75">
      <c r="A24" s="833" t="s">
        <v>93</v>
      </c>
      <c r="B24" s="417" t="s">
        <v>3</v>
      </c>
      <c r="C24" s="418"/>
      <c r="D24" s="418"/>
      <c r="E24" s="418"/>
      <c r="F24" s="418"/>
      <c r="G24" s="418">
        <v>7.87</v>
      </c>
      <c r="H24" s="418">
        <v>6.94</v>
      </c>
      <c r="I24" s="418">
        <v>8.43</v>
      </c>
      <c r="J24" s="419">
        <v>1.35</v>
      </c>
      <c r="K24" s="420">
        <v>7.75</v>
      </c>
      <c r="L24" s="420">
        <v>14.57</v>
      </c>
      <c r="M24" s="420">
        <v>22.91</v>
      </c>
      <c r="N24" s="419">
        <v>11.42</v>
      </c>
      <c r="O24" s="419">
        <v>23.18</v>
      </c>
      <c r="P24" s="419">
        <v>7.81</v>
      </c>
      <c r="Q24" s="419">
        <v>5.14</v>
      </c>
      <c r="R24" s="419">
        <v>8.13</v>
      </c>
      <c r="S24" s="419">
        <v>5.14</v>
      </c>
      <c r="T24" s="347">
        <v>8.87</v>
      </c>
      <c r="U24" s="347">
        <v>5.04</v>
      </c>
      <c r="V24" s="347">
        <v>21.5</v>
      </c>
      <c r="W24" s="403"/>
      <c r="X24" s="403"/>
      <c r="Y24" s="403"/>
    </row>
    <row r="25" spans="1:25" ht="12.75">
      <c r="A25" s="834"/>
      <c r="B25" s="417" t="s">
        <v>5</v>
      </c>
      <c r="C25" s="419"/>
      <c r="D25" s="419"/>
      <c r="E25" s="419"/>
      <c r="F25" s="419"/>
      <c r="G25" s="419">
        <v>5.46</v>
      </c>
      <c r="H25" s="419">
        <v>4.29</v>
      </c>
      <c r="I25" s="419">
        <v>2.25</v>
      </c>
      <c r="J25" s="419">
        <v>1.35</v>
      </c>
      <c r="K25" s="420">
        <v>7.75</v>
      </c>
      <c r="L25" s="420">
        <v>14.57</v>
      </c>
      <c r="M25" s="420">
        <v>22.71</v>
      </c>
      <c r="N25" s="419">
        <v>9.07</v>
      </c>
      <c r="O25" s="419">
        <v>23.18</v>
      </c>
      <c r="P25" s="419">
        <v>7.81</v>
      </c>
      <c r="Q25" s="419">
        <v>5.14</v>
      </c>
      <c r="R25" s="419">
        <v>7.6</v>
      </c>
      <c r="S25" s="419">
        <v>5.14</v>
      </c>
      <c r="T25" s="347">
        <v>8.87</v>
      </c>
      <c r="U25" s="347">
        <v>3.65</v>
      </c>
      <c r="V25" s="347">
        <v>21.5</v>
      </c>
      <c r="W25" s="403"/>
      <c r="X25" s="403"/>
      <c r="Y25" s="403"/>
    </row>
    <row r="26" spans="1:25" ht="12.75">
      <c r="A26" s="834"/>
      <c r="B26" s="422" t="s">
        <v>67</v>
      </c>
      <c r="C26" s="423"/>
      <c r="D26" s="423"/>
      <c r="E26" s="424"/>
      <c r="F26" s="424"/>
      <c r="G26" s="419">
        <v>16</v>
      </c>
      <c r="H26" s="419">
        <v>39</v>
      </c>
      <c r="I26" s="419">
        <v>38</v>
      </c>
      <c r="J26" s="419">
        <v>21</v>
      </c>
      <c r="K26" s="420">
        <v>110</v>
      </c>
      <c r="L26" s="420">
        <v>275.86</v>
      </c>
      <c r="M26" s="420">
        <v>346.9</v>
      </c>
      <c r="N26" s="419">
        <v>319.3</v>
      </c>
      <c r="O26" s="419">
        <v>224.78</v>
      </c>
      <c r="P26" s="419">
        <v>94.18</v>
      </c>
      <c r="Q26" s="419">
        <v>73.08</v>
      </c>
      <c r="R26" s="419">
        <v>156</v>
      </c>
      <c r="S26" s="419">
        <v>73</v>
      </c>
      <c r="T26" s="347">
        <v>134.98</v>
      </c>
      <c r="U26" s="347">
        <v>69.59</v>
      </c>
      <c r="V26" s="347">
        <v>309.88</v>
      </c>
      <c r="W26" s="403"/>
      <c r="X26" s="403"/>
      <c r="Y26" s="403"/>
    </row>
    <row r="27" spans="1:25" ht="12.75">
      <c r="A27" s="834"/>
      <c r="B27" s="426" t="s">
        <v>63</v>
      </c>
      <c r="C27" s="427"/>
      <c r="D27" s="427"/>
      <c r="E27" s="427"/>
      <c r="F27" s="427"/>
      <c r="G27" s="427">
        <f aca="true" t="shared" si="13" ref="G27:N27">SUM(G26/G25)</f>
        <v>2.93040293040293</v>
      </c>
      <c r="H27" s="427">
        <f t="shared" si="13"/>
        <v>9.090909090909092</v>
      </c>
      <c r="I27" s="427">
        <f t="shared" si="13"/>
        <v>16.88888888888889</v>
      </c>
      <c r="J27" s="427">
        <f t="shared" si="13"/>
        <v>15.555555555555555</v>
      </c>
      <c r="K27" s="427">
        <f t="shared" si="13"/>
        <v>14.193548387096774</v>
      </c>
      <c r="L27" s="427">
        <f t="shared" si="13"/>
        <v>18.933424845573096</v>
      </c>
      <c r="M27" s="427">
        <f t="shared" si="13"/>
        <v>15.27520915896081</v>
      </c>
      <c r="N27" s="427">
        <f t="shared" si="13"/>
        <v>35.20396912899669</v>
      </c>
      <c r="O27" s="427">
        <f aca="true" t="shared" si="14" ref="O27:T27">SUM(O26/O25)</f>
        <v>9.697152717860224</v>
      </c>
      <c r="P27" s="427">
        <f t="shared" si="14"/>
        <v>12.058898847631243</v>
      </c>
      <c r="Q27" s="427">
        <f t="shared" si="14"/>
        <v>14.217898832684826</v>
      </c>
      <c r="R27" s="427">
        <f t="shared" si="14"/>
        <v>20.526315789473685</v>
      </c>
      <c r="S27" s="427">
        <f t="shared" si="14"/>
        <v>14.202334630350196</v>
      </c>
      <c r="T27" s="427">
        <f t="shared" si="14"/>
        <v>15.217587373167982</v>
      </c>
      <c r="U27" s="428">
        <f>SUM(U26/U25)</f>
        <v>19.065753424657537</v>
      </c>
      <c r="V27" s="428">
        <f>SUM(V26/V25)</f>
        <v>14.413023255813954</v>
      </c>
      <c r="W27" s="403"/>
      <c r="X27" s="403"/>
      <c r="Y27" s="403"/>
    </row>
    <row r="28" spans="1:25" ht="12.75">
      <c r="A28" s="835"/>
      <c r="B28" s="422" t="s">
        <v>62</v>
      </c>
      <c r="C28" s="429"/>
      <c r="D28" s="429"/>
      <c r="E28" s="429"/>
      <c r="F28" s="429"/>
      <c r="G28" s="429">
        <v>31</v>
      </c>
      <c r="H28" s="429">
        <v>29</v>
      </c>
      <c r="I28" s="429">
        <v>32</v>
      </c>
      <c r="J28" s="424">
        <v>9</v>
      </c>
      <c r="K28" s="424">
        <v>35</v>
      </c>
      <c r="L28" s="424">
        <v>71</v>
      </c>
      <c r="M28" s="424">
        <v>106</v>
      </c>
      <c r="N28" s="424">
        <v>56</v>
      </c>
      <c r="O28" s="424">
        <v>52</v>
      </c>
      <c r="P28" s="424">
        <v>28</v>
      </c>
      <c r="Q28" s="424">
        <v>18</v>
      </c>
      <c r="R28" s="424">
        <v>33</v>
      </c>
      <c r="S28" s="424">
        <v>18</v>
      </c>
      <c r="T28" s="354">
        <v>23</v>
      </c>
      <c r="U28" s="354">
        <v>22</v>
      </c>
      <c r="V28" s="354">
        <v>49</v>
      </c>
      <c r="W28" s="403"/>
      <c r="X28" s="403"/>
      <c r="Y28" s="403"/>
    </row>
    <row r="29" spans="1:25" ht="12.75">
      <c r="A29" s="833" t="s">
        <v>15</v>
      </c>
      <c r="B29" s="417" t="s">
        <v>3</v>
      </c>
      <c r="C29" s="418"/>
      <c r="D29" s="418"/>
      <c r="E29" s="418"/>
      <c r="F29" s="418"/>
      <c r="G29" s="356">
        <v>0</v>
      </c>
      <c r="H29" s="418">
        <v>9.1</v>
      </c>
      <c r="I29" s="418">
        <v>12.87</v>
      </c>
      <c r="J29" s="419">
        <v>24</v>
      </c>
      <c r="K29" s="420">
        <v>16.9</v>
      </c>
      <c r="L29" s="420">
        <v>22.96</v>
      </c>
      <c r="M29" s="420">
        <v>6.63</v>
      </c>
      <c r="N29" s="419">
        <v>13.91</v>
      </c>
      <c r="O29" s="419">
        <v>17.29</v>
      </c>
      <c r="P29" s="419">
        <v>1.85</v>
      </c>
      <c r="Q29" s="419">
        <v>4.58</v>
      </c>
      <c r="R29" s="419">
        <v>11.66</v>
      </c>
      <c r="S29" s="424">
        <v>0</v>
      </c>
      <c r="T29" s="347">
        <v>6.61</v>
      </c>
      <c r="U29" s="347">
        <v>6.89</v>
      </c>
      <c r="V29" s="347">
        <v>6.42</v>
      </c>
      <c r="W29" s="403"/>
      <c r="X29" s="403"/>
      <c r="Y29" s="403"/>
    </row>
    <row r="30" spans="1:25" ht="12.75">
      <c r="A30" s="834"/>
      <c r="B30" s="417" t="s">
        <v>5</v>
      </c>
      <c r="C30" s="419"/>
      <c r="D30" s="419"/>
      <c r="E30" s="419"/>
      <c r="F30" s="419"/>
      <c r="G30" s="356">
        <v>0</v>
      </c>
      <c r="H30" s="419">
        <v>8.17</v>
      </c>
      <c r="I30" s="419">
        <v>12.78</v>
      </c>
      <c r="J30" s="419">
        <v>24</v>
      </c>
      <c r="K30" s="420">
        <v>16.9</v>
      </c>
      <c r="L30" s="420">
        <v>22.96</v>
      </c>
      <c r="M30" s="420">
        <v>5.37</v>
      </c>
      <c r="N30" s="419">
        <v>13.81</v>
      </c>
      <c r="O30" s="419">
        <v>9.66</v>
      </c>
      <c r="P30" s="419">
        <v>1.85</v>
      </c>
      <c r="Q30" s="419">
        <v>4.58</v>
      </c>
      <c r="R30" s="419">
        <v>11.66</v>
      </c>
      <c r="S30" s="424">
        <v>0</v>
      </c>
      <c r="T30" s="347">
        <v>6.61</v>
      </c>
      <c r="U30" s="347">
        <v>6.89</v>
      </c>
      <c r="V30" s="347">
        <v>6.42</v>
      </c>
      <c r="W30" s="403"/>
      <c r="X30" s="403"/>
      <c r="Y30" s="403"/>
    </row>
    <row r="31" spans="1:25" ht="12.75">
      <c r="A31" s="834"/>
      <c r="B31" s="422" t="s">
        <v>67</v>
      </c>
      <c r="C31" s="423"/>
      <c r="D31" s="423"/>
      <c r="E31" s="424"/>
      <c r="F31" s="424"/>
      <c r="G31" s="356">
        <v>0</v>
      </c>
      <c r="H31" s="419">
        <v>90</v>
      </c>
      <c r="I31" s="419">
        <v>100</v>
      </c>
      <c r="J31" s="419">
        <v>297.49</v>
      </c>
      <c r="K31" s="420">
        <v>208</v>
      </c>
      <c r="L31" s="420">
        <v>292.36</v>
      </c>
      <c r="M31" s="420">
        <v>69.93</v>
      </c>
      <c r="N31" s="419">
        <v>265</v>
      </c>
      <c r="O31" s="419">
        <v>129.75</v>
      </c>
      <c r="P31" s="419">
        <v>19</v>
      </c>
      <c r="Q31" s="419">
        <v>61.36</v>
      </c>
      <c r="R31" s="419">
        <v>240</v>
      </c>
      <c r="S31" s="424">
        <v>0</v>
      </c>
      <c r="T31" s="347">
        <v>100.06</v>
      </c>
      <c r="U31" s="347">
        <v>125.9</v>
      </c>
      <c r="V31" s="347">
        <v>78.69</v>
      </c>
      <c r="W31" s="403"/>
      <c r="X31" s="403"/>
      <c r="Y31" s="403"/>
    </row>
    <row r="32" spans="1:25" ht="12.75">
      <c r="A32" s="834"/>
      <c r="B32" s="426" t="s">
        <v>63</v>
      </c>
      <c r="C32" s="427"/>
      <c r="D32" s="427"/>
      <c r="E32" s="427"/>
      <c r="F32" s="427"/>
      <c r="G32" s="356" t="e">
        <f aca="true" t="shared" si="15" ref="G32:N32">SUM(G31/G30)</f>
        <v>#DIV/0!</v>
      </c>
      <c r="H32" s="427">
        <f t="shared" si="15"/>
        <v>11.015911872705018</v>
      </c>
      <c r="I32" s="427">
        <f t="shared" si="15"/>
        <v>7.82472613458529</v>
      </c>
      <c r="J32" s="427">
        <f t="shared" si="15"/>
        <v>12.395416666666668</v>
      </c>
      <c r="K32" s="427">
        <f t="shared" si="15"/>
        <v>12.307692307692308</v>
      </c>
      <c r="L32" s="427">
        <f t="shared" si="15"/>
        <v>12.733449477351916</v>
      </c>
      <c r="M32" s="427">
        <f t="shared" si="15"/>
        <v>13.022346368715084</v>
      </c>
      <c r="N32" s="427">
        <f t="shared" si="15"/>
        <v>19.188993482983346</v>
      </c>
      <c r="O32" s="427">
        <f aca="true" t="shared" si="16" ref="O32:T32">SUM(O31/O30)</f>
        <v>13.43167701863354</v>
      </c>
      <c r="P32" s="427">
        <f t="shared" si="16"/>
        <v>10.27027027027027</v>
      </c>
      <c r="Q32" s="427">
        <f t="shared" si="16"/>
        <v>13.397379912663755</v>
      </c>
      <c r="R32" s="427">
        <f t="shared" si="16"/>
        <v>20.58319039451115</v>
      </c>
      <c r="S32" s="424">
        <v>0</v>
      </c>
      <c r="T32" s="427">
        <f t="shared" si="16"/>
        <v>15.13767019667171</v>
      </c>
      <c r="U32" s="428">
        <f>SUM(U31/U30)</f>
        <v>18.272859216255444</v>
      </c>
      <c r="V32" s="428">
        <f>SUM(V31/V30)</f>
        <v>12.257009345794392</v>
      </c>
      <c r="W32" s="403"/>
      <c r="X32" s="403"/>
      <c r="Y32" s="403"/>
    </row>
    <row r="33" spans="1:25" ht="12.75">
      <c r="A33" s="835"/>
      <c r="B33" s="422" t="s">
        <v>62</v>
      </c>
      <c r="C33" s="429"/>
      <c r="D33" s="429"/>
      <c r="E33" s="429"/>
      <c r="F33" s="429"/>
      <c r="G33" s="356">
        <v>0</v>
      </c>
      <c r="H33" s="429">
        <v>49</v>
      </c>
      <c r="I33" s="429">
        <v>35</v>
      </c>
      <c r="J33" s="424">
        <v>78</v>
      </c>
      <c r="K33" s="424">
        <v>63</v>
      </c>
      <c r="L33" s="424">
        <v>159</v>
      </c>
      <c r="M33" s="424">
        <v>53</v>
      </c>
      <c r="N33" s="424">
        <v>103</v>
      </c>
      <c r="O33" s="424">
        <v>178</v>
      </c>
      <c r="P33" s="424">
        <v>4</v>
      </c>
      <c r="Q33" s="424">
        <v>51</v>
      </c>
      <c r="R33" s="424">
        <v>55</v>
      </c>
      <c r="S33" s="424">
        <v>0</v>
      </c>
      <c r="T33" s="354">
        <v>11</v>
      </c>
      <c r="U33" s="354">
        <v>16</v>
      </c>
      <c r="V33" s="354">
        <v>49</v>
      </c>
      <c r="W33" s="403"/>
      <c r="X33" s="403"/>
      <c r="Y33" s="403"/>
    </row>
    <row r="34" spans="1:25" ht="12.75">
      <c r="A34" s="836" t="s">
        <v>170</v>
      </c>
      <c r="B34" s="417" t="s">
        <v>3</v>
      </c>
      <c r="C34" s="418"/>
      <c r="D34" s="418"/>
      <c r="E34" s="418"/>
      <c r="F34" s="418"/>
      <c r="G34" s="418">
        <v>18</v>
      </c>
      <c r="H34" s="418">
        <v>7.45</v>
      </c>
      <c r="I34" s="418">
        <v>17.8</v>
      </c>
      <c r="J34" s="419">
        <v>13.74</v>
      </c>
      <c r="K34" s="420">
        <v>8.85</v>
      </c>
      <c r="L34" s="420">
        <v>7.51</v>
      </c>
      <c r="M34" s="420">
        <v>5.26</v>
      </c>
      <c r="N34" s="419">
        <v>8.6</v>
      </c>
      <c r="O34" s="419">
        <v>5.5</v>
      </c>
      <c r="P34" s="419">
        <v>1.43</v>
      </c>
      <c r="Q34" s="419">
        <v>2.52</v>
      </c>
      <c r="R34" s="419">
        <v>1.47</v>
      </c>
      <c r="S34" s="419">
        <v>1.47</v>
      </c>
      <c r="T34" s="347">
        <v>2.02</v>
      </c>
      <c r="U34" s="347">
        <v>1.2</v>
      </c>
      <c r="V34" s="347">
        <v>1.4</v>
      </c>
      <c r="W34" s="403"/>
      <c r="X34" s="403"/>
      <c r="Y34" s="403"/>
    </row>
    <row r="35" spans="1:25" ht="12.75">
      <c r="A35" s="837"/>
      <c r="B35" s="417" t="s">
        <v>5</v>
      </c>
      <c r="C35" s="419"/>
      <c r="D35" s="419"/>
      <c r="E35" s="419"/>
      <c r="F35" s="419"/>
      <c r="G35" s="419">
        <v>18</v>
      </c>
      <c r="H35" s="419">
        <v>6.82</v>
      </c>
      <c r="I35" s="419">
        <v>7</v>
      </c>
      <c r="J35" s="419">
        <v>6.8</v>
      </c>
      <c r="K35" s="420">
        <v>8.85</v>
      </c>
      <c r="L35" s="420">
        <v>7.51</v>
      </c>
      <c r="M35" s="420">
        <v>1.46</v>
      </c>
      <c r="N35" s="419">
        <v>8.61</v>
      </c>
      <c r="O35" s="419">
        <v>5.5</v>
      </c>
      <c r="P35" s="419">
        <v>1.43</v>
      </c>
      <c r="Q35" s="419">
        <v>2.52</v>
      </c>
      <c r="R35" s="419">
        <v>1.17</v>
      </c>
      <c r="S35" s="419">
        <v>1.47</v>
      </c>
      <c r="T35" s="347">
        <v>2.02</v>
      </c>
      <c r="U35" s="347">
        <v>1.2</v>
      </c>
      <c r="V35" s="347">
        <v>1.4</v>
      </c>
      <c r="W35" s="403"/>
      <c r="X35" s="403"/>
      <c r="Y35" s="403"/>
    </row>
    <row r="36" spans="1:25" ht="12.75">
      <c r="A36" s="837"/>
      <c r="B36" s="422" t="s">
        <v>67</v>
      </c>
      <c r="C36" s="423"/>
      <c r="D36" s="423"/>
      <c r="E36" s="424"/>
      <c r="F36" s="424"/>
      <c r="G36" s="419">
        <v>126</v>
      </c>
      <c r="H36" s="419">
        <v>130</v>
      </c>
      <c r="I36" s="419">
        <v>137</v>
      </c>
      <c r="J36" s="419">
        <v>101</v>
      </c>
      <c r="K36" s="420">
        <v>160</v>
      </c>
      <c r="L36" s="420">
        <v>125</v>
      </c>
      <c r="M36" s="420">
        <v>199</v>
      </c>
      <c r="N36" s="419">
        <v>155</v>
      </c>
      <c r="O36" s="419">
        <v>110</v>
      </c>
      <c r="P36" s="419">
        <v>36.08</v>
      </c>
      <c r="Q36" s="419">
        <v>65.56</v>
      </c>
      <c r="R36" s="419">
        <v>12</v>
      </c>
      <c r="S36" s="419">
        <v>12</v>
      </c>
      <c r="T36" s="347">
        <v>30.31</v>
      </c>
      <c r="U36" s="347">
        <v>18</v>
      </c>
      <c r="V36" s="347">
        <v>14</v>
      </c>
      <c r="W36" s="403"/>
      <c r="X36" s="403"/>
      <c r="Y36" s="403"/>
    </row>
    <row r="37" spans="1:25" ht="12.75">
      <c r="A37" s="837"/>
      <c r="B37" s="426" t="s">
        <v>63</v>
      </c>
      <c r="C37" s="427"/>
      <c r="D37" s="427"/>
      <c r="E37" s="427"/>
      <c r="F37" s="427"/>
      <c r="G37" s="427">
        <f aca="true" t="shared" si="17" ref="G37:N37">SUM(G36/G35)</f>
        <v>7</v>
      </c>
      <c r="H37" s="427">
        <f t="shared" si="17"/>
        <v>19.06158357771261</v>
      </c>
      <c r="I37" s="427">
        <f t="shared" si="17"/>
        <v>19.571428571428573</v>
      </c>
      <c r="J37" s="427">
        <f t="shared" si="17"/>
        <v>14.852941176470589</v>
      </c>
      <c r="K37" s="427">
        <f t="shared" si="17"/>
        <v>18.07909604519774</v>
      </c>
      <c r="L37" s="427">
        <f t="shared" si="17"/>
        <v>16.644474034620508</v>
      </c>
      <c r="M37" s="427">
        <f t="shared" si="17"/>
        <v>136.3013698630137</v>
      </c>
      <c r="N37" s="427">
        <f t="shared" si="17"/>
        <v>18.00232288037166</v>
      </c>
      <c r="O37" s="427">
        <f aca="true" t="shared" si="18" ref="O37:T37">SUM(O36/O35)</f>
        <v>20</v>
      </c>
      <c r="P37" s="427">
        <f t="shared" si="18"/>
        <v>25.23076923076923</v>
      </c>
      <c r="Q37" s="427">
        <f t="shared" si="18"/>
        <v>26.015873015873016</v>
      </c>
      <c r="R37" s="427">
        <f t="shared" si="18"/>
        <v>10.256410256410257</v>
      </c>
      <c r="S37" s="427">
        <f t="shared" si="18"/>
        <v>8.16326530612245</v>
      </c>
      <c r="T37" s="427">
        <f t="shared" si="18"/>
        <v>15.004950495049505</v>
      </c>
      <c r="U37" s="428">
        <f>SUM(U36/U35)</f>
        <v>15</v>
      </c>
      <c r="V37" s="428">
        <f>SUM(V36/V35)</f>
        <v>10</v>
      </c>
      <c r="W37" s="403"/>
      <c r="X37" s="403"/>
      <c r="Y37" s="403"/>
    </row>
    <row r="38" spans="1:25" ht="12.75">
      <c r="A38" s="838"/>
      <c r="B38" s="422" t="s">
        <v>62</v>
      </c>
      <c r="C38" s="429"/>
      <c r="D38" s="429"/>
      <c r="E38" s="429"/>
      <c r="F38" s="429"/>
      <c r="G38" s="429">
        <v>47</v>
      </c>
      <c r="H38" s="429">
        <v>27</v>
      </c>
      <c r="I38" s="429">
        <v>46</v>
      </c>
      <c r="J38" s="424">
        <v>46</v>
      </c>
      <c r="K38" s="424">
        <v>27</v>
      </c>
      <c r="L38" s="424">
        <v>21</v>
      </c>
      <c r="M38" s="424">
        <v>85</v>
      </c>
      <c r="N38" s="424">
        <v>70</v>
      </c>
      <c r="O38" s="424">
        <v>34</v>
      </c>
      <c r="P38" s="424">
        <v>26</v>
      </c>
      <c r="Q38" s="424">
        <v>23</v>
      </c>
      <c r="R38" s="424">
        <v>16</v>
      </c>
      <c r="S38" s="424">
        <v>16</v>
      </c>
      <c r="T38" s="354">
        <v>9</v>
      </c>
      <c r="U38" s="354">
        <v>20</v>
      </c>
      <c r="V38" s="354">
        <v>6</v>
      </c>
      <c r="W38" s="403"/>
      <c r="X38" s="403"/>
      <c r="Y38" s="403"/>
    </row>
    <row r="39" spans="1:25" ht="12.75">
      <c r="A39" s="833" t="s">
        <v>328</v>
      </c>
      <c r="B39" s="417" t="s">
        <v>3</v>
      </c>
      <c r="C39" s="418"/>
      <c r="D39" s="418"/>
      <c r="E39" s="418"/>
      <c r="F39" s="418"/>
      <c r="G39" s="418">
        <v>0</v>
      </c>
      <c r="H39" s="418">
        <v>0</v>
      </c>
      <c r="I39" s="418">
        <v>0</v>
      </c>
      <c r="J39" s="419">
        <v>0</v>
      </c>
      <c r="K39" s="420">
        <v>0</v>
      </c>
      <c r="L39" s="420">
        <v>6.3</v>
      </c>
      <c r="M39" s="420">
        <v>6.05</v>
      </c>
      <c r="N39" s="419">
        <v>196.57</v>
      </c>
      <c r="O39" s="419">
        <v>35.3</v>
      </c>
      <c r="P39" s="419">
        <v>2.1</v>
      </c>
      <c r="Q39" s="424">
        <v>0</v>
      </c>
      <c r="R39" s="424">
        <v>0</v>
      </c>
      <c r="S39" s="424">
        <v>0</v>
      </c>
      <c r="T39" s="347">
        <v>12</v>
      </c>
      <c r="U39" s="347">
        <v>25</v>
      </c>
      <c r="V39" s="347">
        <v>12.01</v>
      </c>
      <c r="W39" s="403"/>
      <c r="X39" s="403"/>
      <c r="Y39" s="403"/>
    </row>
    <row r="40" spans="1:25" ht="12.75">
      <c r="A40" s="834"/>
      <c r="B40" s="417" t="s">
        <v>5</v>
      </c>
      <c r="C40" s="419"/>
      <c r="D40" s="419"/>
      <c r="E40" s="419"/>
      <c r="F40" s="419"/>
      <c r="G40" s="419">
        <v>0</v>
      </c>
      <c r="H40" s="419">
        <v>0</v>
      </c>
      <c r="I40" s="419">
        <v>0</v>
      </c>
      <c r="J40" s="419">
        <v>0</v>
      </c>
      <c r="K40" s="420">
        <v>0</v>
      </c>
      <c r="L40" s="420">
        <v>5.55</v>
      </c>
      <c r="M40" s="420">
        <v>6</v>
      </c>
      <c r="N40" s="419">
        <v>193.5</v>
      </c>
      <c r="O40" s="419">
        <v>31.3</v>
      </c>
      <c r="P40" s="419">
        <v>2.1</v>
      </c>
      <c r="Q40" s="424">
        <v>0</v>
      </c>
      <c r="R40" s="424">
        <v>0</v>
      </c>
      <c r="S40" s="424">
        <v>0</v>
      </c>
      <c r="T40" s="347">
        <v>12</v>
      </c>
      <c r="U40" s="347">
        <v>25</v>
      </c>
      <c r="V40" s="347">
        <v>12.01</v>
      </c>
      <c r="W40" s="403"/>
      <c r="X40" s="403"/>
      <c r="Y40" s="403"/>
    </row>
    <row r="41" spans="1:25" ht="12.75">
      <c r="A41" s="834"/>
      <c r="B41" s="422" t="s">
        <v>67</v>
      </c>
      <c r="C41" s="423"/>
      <c r="D41" s="423"/>
      <c r="E41" s="424"/>
      <c r="F41" s="424"/>
      <c r="G41" s="419">
        <v>0</v>
      </c>
      <c r="H41" s="419">
        <v>0</v>
      </c>
      <c r="I41" s="419">
        <v>0</v>
      </c>
      <c r="J41" s="419">
        <v>0</v>
      </c>
      <c r="K41" s="420">
        <v>0</v>
      </c>
      <c r="L41" s="420">
        <v>36.6</v>
      </c>
      <c r="M41" s="420">
        <v>102</v>
      </c>
      <c r="N41" s="419">
        <v>3912.4</v>
      </c>
      <c r="O41" s="419">
        <v>405</v>
      </c>
      <c r="P41" s="419">
        <v>24</v>
      </c>
      <c r="Q41" s="424">
        <v>0</v>
      </c>
      <c r="R41" s="424">
        <v>0</v>
      </c>
      <c r="S41" s="424">
        <v>0</v>
      </c>
      <c r="T41" s="347">
        <v>134</v>
      </c>
      <c r="U41" s="347">
        <v>300.48</v>
      </c>
      <c r="V41" s="347">
        <v>151.12</v>
      </c>
      <c r="W41" s="403"/>
      <c r="X41" s="403"/>
      <c r="Y41" s="403"/>
    </row>
    <row r="42" spans="1:25" ht="12.75">
      <c r="A42" s="834"/>
      <c r="B42" s="426" t="s">
        <v>63</v>
      </c>
      <c r="C42" s="427"/>
      <c r="D42" s="427"/>
      <c r="E42" s="427"/>
      <c r="F42" s="427"/>
      <c r="G42" s="427">
        <v>0</v>
      </c>
      <c r="H42" s="427">
        <v>0</v>
      </c>
      <c r="I42" s="427">
        <v>0</v>
      </c>
      <c r="J42" s="427">
        <v>0</v>
      </c>
      <c r="K42" s="427">
        <v>0</v>
      </c>
      <c r="L42" s="427">
        <f>SUM(L41/L40)</f>
        <v>6.594594594594595</v>
      </c>
      <c r="M42" s="427">
        <f>SUM(M41/M40)</f>
        <v>17</v>
      </c>
      <c r="N42" s="427">
        <f>SUM(N41/N40)</f>
        <v>20.219121447028424</v>
      </c>
      <c r="O42" s="427">
        <f>SUM(O41/O40)</f>
        <v>12.939297124600639</v>
      </c>
      <c r="P42" s="427">
        <f>SUM(P41/P40)</f>
        <v>11.428571428571429</v>
      </c>
      <c r="Q42" s="424">
        <v>0</v>
      </c>
      <c r="R42" s="424">
        <v>0</v>
      </c>
      <c r="S42" s="424">
        <v>0</v>
      </c>
      <c r="T42" s="427">
        <f>SUM(T41/T40)</f>
        <v>11.166666666666666</v>
      </c>
      <c r="U42" s="428">
        <f>SUM(U41/U40)</f>
        <v>12.019200000000001</v>
      </c>
      <c r="V42" s="428">
        <f>SUM(V41/V40)</f>
        <v>12.58284762697752</v>
      </c>
      <c r="W42" s="403"/>
      <c r="X42" s="403"/>
      <c r="Y42" s="403"/>
    </row>
    <row r="43" spans="1:25" ht="12.75">
      <c r="A43" s="835"/>
      <c r="B43" s="422" t="s">
        <v>62</v>
      </c>
      <c r="C43" s="429"/>
      <c r="D43" s="429"/>
      <c r="E43" s="429"/>
      <c r="F43" s="429"/>
      <c r="G43" s="429">
        <v>0</v>
      </c>
      <c r="H43" s="429">
        <v>0</v>
      </c>
      <c r="I43" s="429">
        <v>0</v>
      </c>
      <c r="J43" s="424">
        <v>0</v>
      </c>
      <c r="K43" s="424">
        <v>0</v>
      </c>
      <c r="L43" s="424">
        <v>52</v>
      </c>
      <c r="M43" s="424">
        <v>43</v>
      </c>
      <c r="N43" s="424">
        <v>206</v>
      </c>
      <c r="O43" s="424">
        <v>73</v>
      </c>
      <c r="P43" s="424">
        <v>10</v>
      </c>
      <c r="Q43" s="424">
        <v>0</v>
      </c>
      <c r="R43" s="424">
        <v>0</v>
      </c>
      <c r="S43" s="424">
        <v>0</v>
      </c>
      <c r="T43" s="354">
        <v>10</v>
      </c>
      <c r="U43" s="354">
        <v>60</v>
      </c>
      <c r="V43" s="354">
        <v>90</v>
      </c>
      <c r="W43" s="403"/>
      <c r="X43" s="403"/>
      <c r="Y43" s="403"/>
    </row>
    <row r="44" spans="1:25" ht="12.75">
      <c r="A44" s="416"/>
      <c r="B44" s="417" t="s">
        <v>3</v>
      </c>
      <c r="C44" s="418"/>
      <c r="D44" s="418"/>
      <c r="E44" s="418"/>
      <c r="F44" s="418"/>
      <c r="G44" s="356">
        <v>0</v>
      </c>
      <c r="H44" s="418">
        <v>20</v>
      </c>
      <c r="I44" s="418">
        <v>7.7</v>
      </c>
      <c r="J44" s="356">
        <v>0</v>
      </c>
      <c r="K44" s="420">
        <v>46.25</v>
      </c>
      <c r="L44" s="420">
        <v>22.5</v>
      </c>
      <c r="M44" s="420">
        <v>78</v>
      </c>
      <c r="N44" s="419">
        <v>92</v>
      </c>
      <c r="O44" s="419">
        <v>86</v>
      </c>
      <c r="P44" s="419">
        <v>69</v>
      </c>
      <c r="Q44" s="419">
        <v>6</v>
      </c>
      <c r="R44" s="419">
        <v>28</v>
      </c>
      <c r="S44" s="419">
        <v>28</v>
      </c>
      <c r="T44" s="347">
        <v>10</v>
      </c>
      <c r="U44" s="347">
        <v>8</v>
      </c>
      <c r="V44" s="347">
        <v>7</v>
      </c>
      <c r="W44" s="403"/>
      <c r="X44" s="403"/>
      <c r="Y44" s="403"/>
    </row>
    <row r="45" spans="1:25" ht="12.75">
      <c r="A45" s="421"/>
      <c r="B45" s="417" t="s">
        <v>5</v>
      </c>
      <c r="C45" s="419"/>
      <c r="D45" s="419"/>
      <c r="E45" s="419"/>
      <c r="F45" s="419"/>
      <c r="G45" s="356">
        <v>0</v>
      </c>
      <c r="H45" s="419">
        <v>18.53</v>
      </c>
      <c r="I45" s="419">
        <v>2.06</v>
      </c>
      <c r="J45" s="356">
        <v>0</v>
      </c>
      <c r="K45" s="420">
        <v>46.25</v>
      </c>
      <c r="L45" s="420">
        <v>22.5</v>
      </c>
      <c r="M45" s="420">
        <v>32</v>
      </c>
      <c r="N45" s="419">
        <v>67</v>
      </c>
      <c r="O45" s="419">
        <v>86</v>
      </c>
      <c r="P45" s="419">
        <v>69</v>
      </c>
      <c r="Q45" s="419">
        <v>6</v>
      </c>
      <c r="R45" s="419">
        <v>28</v>
      </c>
      <c r="S45" s="419">
        <v>28</v>
      </c>
      <c r="T45" s="347">
        <v>10</v>
      </c>
      <c r="U45" s="347">
        <v>8</v>
      </c>
      <c r="V45" s="347">
        <v>7</v>
      </c>
      <c r="W45" s="403"/>
      <c r="X45" s="403"/>
      <c r="Y45" s="403"/>
    </row>
    <row r="46" spans="1:25" ht="12.75">
      <c r="A46" s="416"/>
      <c r="B46" s="422" t="s">
        <v>67</v>
      </c>
      <c r="C46" s="423"/>
      <c r="D46" s="423"/>
      <c r="E46" s="424"/>
      <c r="F46" s="424"/>
      <c r="G46" s="356">
        <v>0</v>
      </c>
      <c r="H46" s="419">
        <v>113.77</v>
      </c>
      <c r="I46" s="419">
        <v>20</v>
      </c>
      <c r="J46" s="356">
        <v>0</v>
      </c>
      <c r="K46" s="420">
        <v>533</v>
      </c>
      <c r="L46" s="420">
        <v>184.5</v>
      </c>
      <c r="M46" s="420">
        <v>256</v>
      </c>
      <c r="N46" s="419">
        <v>570</v>
      </c>
      <c r="O46" s="419">
        <v>774</v>
      </c>
      <c r="P46" s="419">
        <v>144</v>
      </c>
      <c r="Q46" s="419">
        <v>120</v>
      </c>
      <c r="R46" s="419">
        <v>441</v>
      </c>
      <c r="S46" s="419">
        <v>441</v>
      </c>
      <c r="T46" s="347">
        <v>210</v>
      </c>
      <c r="U46" s="347">
        <v>129.3</v>
      </c>
      <c r="V46" s="347">
        <v>150</v>
      </c>
      <c r="W46" s="403"/>
      <c r="X46" s="403"/>
      <c r="Y46" s="403"/>
    </row>
    <row r="47" spans="1:25" ht="12.75">
      <c r="A47" s="425" t="s">
        <v>174</v>
      </c>
      <c r="B47" s="426" t="s">
        <v>63</v>
      </c>
      <c r="C47" s="427"/>
      <c r="D47" s="427"/>
      <c r="E47" s="427"/>
      <c r="F47" s="427"/>
      <c r="G47" s="356">
        <v>0</v>
      </c>
      <c r="H47" s="427">
        <f>SUM(H46/H45)</f>
        <v>6.139773340528872</v>
      </c>
      <c r="I47" s="427">
        <f aca="true" t="shared" si="19" ref="I47:N47">SUM(I46/I45)</f>
        <v>9.70873786407767</v>
      </c>
      <c r="J47" s="427" t="e">
        <f t="shared" si="19"/>
        <v>#DIV/0!</v>
      </c>
      <c r="K47" s="427">
        <f t="shared" si="19"/>
        <v>11.524324324324324</v>
      </c>
      <c r="L47" s="427">
        <f t="shared" si="19"/>
        <v>8.2</v>
      </c>
      <c r="M47" s="427">
        <f t="shared" si="19"/>
        <v>8</v>
      </c>
      <c r="N47" s="427">
        <f t="shared" si="19"/>
        <v>8.507462686567164</v>
      </c>
      <c r="O47" s="427">
        <f aca="true" t="shared" si="20" ref="O47:T47">SUM(O46/O45)</f>
        <v>9</v>
      </c>
      <c r="P47" s="427">
        <f t="shared" si="20"/>
        <v>2.0869565217391304</v>
      </c>
      <c r="Q47" s="427">
        <f t="shared" si="20"/>
        <v>20</v>
      </c>
      <c r="R47" s="427">
        <f t="shared" si="20"/>
        <v>15.75</v>
      </c>
      <c r="S47" s="427">
        <f t="shared" si="20"/>
        <v>15.75</v>
      </c>
      <c r="T47" s="427">
        <f t="shared" si="20"/>
        <v>21</v>
      </c>
      <c r="U47" s="428">
        <f>SUM(U46/U45)</f>
        <v>16.1625</v>
      </c>
      <c r="V47" s="428">
        <f>SUM(V46/V45)</f>
        <v>21.428571428571427</v>
      </c>
      <c r="W47" s="403"/>
      <c r="X47" s="403"/>
      <c r="Y47" s="403"/>
    </row>
    <row r="48" spans="1:25" ht="12.75">
      <c r="A48" s="421"/>
      <c r="B48" s="422" t="s">
        <v>62</v>
      </c>
      <c r="C48" s="429"/>
      <c r="D48" s="429"/>
      <c r="E48" s="429"/>
      <c r="F48" s="429"/>
      <c r="G48" s="356">
        <v>0</v>
      </c>
      <c r="H48" s="429">
        <v>13</v>
      </c>
      <c r="I48" s="429">
        <v>11</v>
      </c>
      <c r="J48" s="360">
        <v>0</v>
      </c>
      <c r="K48" s="424">
        <v>40</v>
      </c>
      <c r="L48" s="424">
        <v>76</v>
      </c>
      <c r="M48" s="424">
        <v>185</v>
      </c>
      <c r="N48" s="424">
        <v>189</v>
      </c>
      <c r="O48" s="424">
        <v>35</v>
      </c>
      <c r="P48" s="424">
        <v>155</v>
      </c>
      <c r="Q48" s="424">
        <v>22</v>
      </c>
      <c r="R48" s="424">
        <v>80</v>
      </c>
      <c r="S48" s="424">
        <v>80</v>
      </c>
      <c r="T48" s="354">
        <v>16</v>
      </c>
      <c r="U48" s="354">
        <v>15</v>
      </c>
      <c r="V48" s="354">
        <v>13</v>
      </c>
      <c r="W48" s="403"/>
      <c r="X48" s="403"/>
      <c r="Y48" s="403"/>
    </row>
    <row r="49" spans="1:25" ht="12.75">
      <c r="A49" s="416"/>
      <c r="B49" s="417" t="s">
        <v>3</v>
      </c>
      <c r="C49" s="418"/>
      <c r="D49" s="418"/>
      <c r="E49" s="418"/>
      <c r="F49" s="418"/>
      <c r="G49" s="418">
        <v>18.97</v>
      </c>
      <c r="H49" s="418">
        <v>16.5</v>
      </c>
      <c r="I49" s="418">
        <v>10.13</v>
      </c>
      <c r="J49" s="419">
        <v>44.07</v>
      </c>
      <c r="K49" s="420">
        <v>27.45</v>
      </c>
      <c r="L49" s="420">
        <v>18</v>
      </c>
      <c r="M49" s="420">
        <v>33.4</v>
      </c>
      <c r="N49" s="419">
        <v>47.18</v>
      </c>
      <c r="O49" s="419">
        <v>29.24</v>
      </c>
      <c r="P49" s="419">
        <v>39.03</v>
      </c>
      <c r="Q49" s="419">
        <v>29.54</v>
      </c>
      <c r="R49" s="419">
        <v>3</v>
      </c>
      <c r="S49" s="419"/>
      <c r="T49" s="347">
        <v>3.56</v>
      </c>
      <c r="U49" s="349">
        <v>0</v>
      </c>
      <c r="V49" s="349">
        <v>12.54</v>
      </c>
      <c r="W49" s="403"/>
      <c r="X49" s="403"/>
      <c r="Y49" s="403"/>
    </row>
    <row r="50" spans="1:25" ht="12.75">
      <c r="A50" s="421"/>
      <c r="B50" s="417" t="s">
        <v>5</v>
      </c>
      <c r="C50" s="419"/>
      <c r="D50" s="419"/>
      <c r="E50" s="419"/>
      <c r="F50" s="419"/>
      <c r="G50" s="419">
        <v>18</v>
      </c>
      <c r="H50" s="419">
        <v>15.83</v>
      </c>
      <c r="I50" s="419">
        <v>10.13</v>
      </c>
      <c r="J50" s="430">
        <v>32.32</v>
      </c>
      <c r="K50" s="420">
        <v>27.45</v>
      </c>
      <c r="L50" s="420">
        <v>16.83</v>
      </c>
      <c r="M50" s="420">
        <v>19.8</v>
      </c>
      <c r="N50" s="419">
        <v>41.98</v>
      </c>
      <c r="O50" s="419">
        <v>29.24</v>
      </c>
      <c r="P50" s="419">
        <v>20</v>
      </c>
      <c r="Q50" s="419">
        <v>2.9</v>
      </c>
      <c r="R50" s="419">
        <v>3</v>
      </c>
      <c r="S50" s="419"/>
      <c r="T50" s="347">
        <v>3.56</v>
      </c>
      <c r="U50" s="349">
        <v>0</v>
      </c>
      <c r="V50" s="349">
        <v>12.54</v>
      </c>
      <c r="W50" s="403"/>
      <c r="X50" s="403"/>
      <c r="Y50" s="403"/>
    </row>
    <row r="51" spans="1:25" ht="12.75">
      <c r="A51" s="416" t="s">
        <v>95</v>
      </c>
      <c r="B51" s="422" t="s">
        <v>67</v>
      </c>
      <c r="C51" s="423"/>
      <c r="D51" s="423"/>
      <c r="E51" s="424"/>
      <c r="F51" s="424"/>
      <c r="G51" s="419">
        <v>310</v>
      </c>
      <c r="H51" s="419">
        <v>205</v>
      </c>
      <c r="I51" s="419">
        <v>150</v>
      </c>
      <c r="J51" s="419">
        <v>673</v>
      </c>
      <c r="K51" s="420">
        <v>678</v>
      </c>
      <c r="L51" s="420">
        <v>287.33</v>
      </c>
      <c r="M51" s="420">
        <v>353.2</v>
      </c>
      <c r="N51" s="419">
        <v>713.36</v>
      </c>
      <c r="O51" s="419">
        <v>534.82</v>
      </c>
      <c r="P51" s="419">
        <v>260</v>
      </c>
      <c r="Q51" s="419">
        <v>46.4</v>
      </c>
      <c r="R51" s="419">
        <v>61</v>
      </c>
      <c r="S51" s="419"/>
      <c r="T51" s="347">
        <v>59.2</v>
      </c>
      <c r="U51" s="349">
        <v>0</v>
      </c>
      <c r="V51" s="349">
        <v>321.1</v>
      </c>
      <c r="W51" s="403"/>
      <c r="X51" s="403"/>
      <c r="Y51" s="403"/>
    </row>
    <row r="52" spans="1:25" ht="12.75">
      <c r="A52" s="425"/>
      <c r="B52" s="426" t="s">
        <v>63</v>
      </c>
      <c r="C52" s="427"/>
      <c r="D52" s="427"/>
      <c r="E52" s="427"/>
      <c r="F52" s="427"/>
      <c r="G52" s="427">
        <f aca="true" t="shared" si="21" ref="G52:N52">SUM(G51/G50)</f>
        <v>17.22222222222222</v>
      </c>
      <c r="H52" s="427">
        <f t="shared" si="21"/>
        <v>12.950094756790904</v>
      </c>
      <c r="I52" s="427">
        <f t="shared" si="21"/>
        <v>14.807502467917077</v>
      </c>
      <c r="J52" s="427">
        <f t="shared" si="21"/>
        <v>20.823019801980198</v>
      </c>
      <c r="K52" s="427">
        <f t="shared" si="21"/>
        <v>24.69945355191257</v>
      </c>
      <c r="L52" s="427">
        <f t="shared" si="21"/>
        <v>17.072489601901367</v>
      </c>
      <c r="M52" s="427">
        <f t="shared" si="21"/>
        <v>17.838383838383837</v>
      </c>
      <c r="N52" s="427">
        <f t="shared" si="21"/>
        <v>16.992853739876132</v>
      </c>
      <c r="O52" s="427">
        <f aca="true" t="shared" si="22" ref="O52:T52">SUM(O51/O50)</f>
        <v>18.290697674418606</v>
      </c>
      <c r="P52" s="427">
        <f t="shared" si="22"/>
        <v>13</v>
      </c>
      <c r="Q52" s="427">
        <f t="shared" si="22"/>
        <v>16</v>
      </c>
      <c r="R52" s="427">
        <f t="shared" si="22"/>
        <v>20.333333333333332</v>
      </c>
      <c r="S52" s="427" t="e">
        <f t="shared" si="22"/>
        <v>#DIV/0!</v>
      </c>
      <c r="T52" s="427">
        <f t="shared" si="22"/>
        <v>16.629213483146067</v>
      </c>
      <c r="U52" s="431">
        <v>0</v>
      </c>
      <c r="V52" s="428">
        <f>SUM(V51/V50)</f>
        <v>25.60606060606061</v>
      </c>
      <c r="W52" s="403"/>
      <c r="X52" s="403"/>
      <c r="Y52" s="403"/>
    </row>
    <row r="53" spans="1:25" ht="12.75">
      <c r="A53" s="421"/>
      <c r="B53" s="422" t="s">
        <v>62</v>
      </c>
      <c r="C53" s="429"/>
      <c r="D53" s="429"/>
      <c r="E53" s="429"/>
      <c r="F53" s="429"/>
      <c r="G53" s="429">
        <v>95</v>
      </c>
      <c r="H53" s="429">
        <v>73</v>
      </c>
      <c r="I53" s="429">
        <v>42</v>
      </c>
      <c r="J53" s="424">
        <v>45</v>
      </c>
      <c r="K53" s="424">
        <v>74</v>
      </c>
      <c r="L53" s="424">
        <v>55</v>
      </c>
      <c r="M53" s="424">
        <v>112</v>
      </c>
      <c r="N53" s="424">
        <v>70</v>
      </c>
      <c r="O53" s="424">
        <v>57</v>
      </c>
      <c r="P53" s="424">
        <v>59</v>
      </c>
      <c r="Q53" s="424">
        <v>46</v>
      </c>
      <c r="R53" s="424">
        <v>2</v>
      </c>
      <c r="S53" s="424"/>
      <c r="T53" s="354">
        <v>8</v>
      </c>
      <c r="U53" s="349">
        <v>0</v>
      </c>
      <c r="V53" s="349">
        <v>28</v>
      </c>
      <c r="W53" s="403"/>
      <c r="X53" s="403"/>
      <c r="Y53" s="403"/>
    </row>
    <row r="54" spans="1:25" ht="12.75">
      <c r="A54" s="432"/>
      <c r="B54" s="417" t="s">
        <v>3</v>
      </c>
      <c r="C54" s="418"/>
      <c r="D54" s="418"/>
      <c r="E54" s="418"/>
      <c r="F54" s="418"/>
      <c r="G54" s="418">
        <v>0</v>
      </c>
      <c r="H54" s="418">
        <v>0</v>
      </c>
      <c r="I54" s="418">
        <v>0</v>
      </c>
      <c r="J54" s="419">
        <v>0</v>
      </c>
      <c r="K54" s="420">
        <v>0</v>
      </c>
      <c r="L54" s="420">
        <v>80</v>
      </c>
      <c r="M54" s="420">
        <v>90</v>
      </c>
      <c r="N54" s="424">
        <v>0</v>
      </c>
      <c r="O54" s="424">
        <v>0</v>
      </c>
      <c r="P54" s="424">
        <v>0</v>
      </c>
      <c r="Q54" s="419">
        <v>80</v>
      </c>
      <c r="R54" s="419">
        <v>20</v>
      </c>
      <c r="S54" s="419">
        <v>20</v>
      </c>
      <c r="T54" s="347">
        <v>36</v>
      </c>
      <c r="U54" s="349">
        <v>0</v>
      </c>
      <c r="V54" s="349">
        <v>140</v>
      </c>
      <c r="W54" s="403"/>
      <c r="X54" s="403"/>
      <c r="Y54" s="403"/>
    </row>
    <row r="55" spans="1:25" ht="12.75">
      <c r="A55" s="421"/>
      <c r="B55" s="417" t="s">
        <v>5</v>
      </c>
      <c r="C55" s="419"/>
      <c r="D55" s="419"/>
      <c r="E55" s="419"/>
      <c r="F55" s="419"/>
      <c r="G55" s="419">
        <v>0</v>
      </c>
      <c r="H55" s="419">
        <v>0</v>
      </c>
      <c r="I55" s="419">
        <v>0</v>
      </c>
      <c r="J55" s="419">
        <v>0</v>
      </c>
      <c r="K55" s="420">
        <v>0</v>
      </c>
      <c r="L55" s="420">
        <v>80</v>
      </c>
      <c r="M55" s="420">
        <v>82</v>
      </c>
      <c r="N55" s="424">
        <v>0</v>
      </c>
      <c r="O55" s="424">
        <v>0</v>
      </c>
      <c r="P55" s="424">
        <v>0</v>
      </c>
      <c r="Q55" s="419">
        <v>80</v>
      </c>
      <c r="R55" s="419">
        <v>20</v>
      </c>
      <c r="S55" s="419">
        <v>20</v>
      </c>
      <c r="T55" s="347">
        <v>36</v>
      </c>
      <c r="U55" s="349">
        <v>0</v>
      </c>
      <c r="V55" s="349">
        <v>140</v>
      </c>
      <c r="W55" s="403"/>
      <c r="X55" s="403"/>
      <c r="Y55" s="403"/>
    </row>
    <row r="56" spans="1:25" ht="12.75">
      <c r="A56" s="416" t="s">
        <v>40</v>
      </c>
      <c r="B56" s="422" t="s">
        <v>67</v>
      </c>
      <c r="C56" s="423"/>
      <c r="D56" s="423"/>
      <c r="E56" s="424"/>
      <c r="F56" s="424"/>
      <c r="G56" s="419">
        <v>0</v>
      </c>
      <c r="H56" s="419">
        <v>0</v>
      </c>
      <c r="I56" s="419">
        <v>0</v>
      </c>
      <c r="J56" s="419">
        <v>0</v>
      </c>
      <c r="K56" s="420">
        <v>0</v>
      </c>
      <c r="L56" s="420">
        <v>870</v>
      </c>
      <c r="M56" s="420">
        <v>984</v>
      </c>
      <c r="N56" s="424">
        <v>0</v>
      </c>
      <c r="O56" s="424">
        <v>0</v>
      </c>
      <c r="P56" s="424">
        <v>0</v>
      </c>
      <c r="Q56" s="419">
        <v>1600</v>
      </c>
      <c r="R56" s="419">
        <v>450</v>
      </c>
      <c r="S56" s="419">
        <v>450</v>
      </c>
      <c r="T56" s="347">
        <v>787</v>
      </c>
      <c r="U56" s="349">
        <v>0</v>
      </c>
      <c r="V56" s="349">
        <v>3500</v>
      </c>
      <c r="W56" s="403"/>
      <c r="X56" s="403"/>
      <c r="Y56" s="403"/>
    </row>
    <row r="57" spans="1:25" ht="12.75">
      <c r="A57" s="425"/>
      <c r="B57" s="426" t="s">
        <v>63</v>
      </c>
      <c r="C57" s="427"/>
      <c r="D57" s="427"/>
      <c r="E57" s="427"/>
      <c r="F57" s="427"/>
      <c r="G57" s="427">
        <v>0</v>
      </c>
      <c r="H57" s="427">
        <v>0</v>
      </c>
      <c r="I57" s="427">
        <v>0</v>
      </c>
      <c r="J57" s="427">
        <v>0</v>
      </c>
      <c r="K57" s="427">
        <v>0</v>
      </c>
      <c r="L57" s="427">
        <f>SUM(L56/L55)</f>
        <v>10.875</v>
      </c>
      <c r="M57" s="427">
        <f>SUM(M56/M55)</f>
        <v>12</v>
      </c>
      <c r="N57" s="424">
        <v>0</v>
      </c>
      <c r="O57" s="424">
        <v>0</v>
      </c>
      <c r="P57" s="424">
        <v>0</v>
      </c>
      <c r="Q57" s="427">
        <f>SUM(Q56/Q55)</f>
        <v>20</v>
      </c>
      <c r="R57" s="427">
        <f>SUM(R56/R55)</f>
        <v>22.5</v>
      </c>
      <c r="S57" s="427">
        <f>SUM(S56/S55)</f>
        <v>22.5</v>
      </c>
      <c r="T57" s="427">
        <f>SUM(T56/T55)</f>
        <v>21.86111111111111</v>
      </c>
      <c r="U57" s="431">
        <v>0</v>
      </c>
      <c r="V57" s="428">
        <f>SUM(V56/V55)</f>
        <v>25</v>
      </c>
      <c r="W57" s="403"/>
      <c r="X57" s="403"/>
      <c r="Y57" s="403"/>
    </row>
    <row r="58" spans="1:25" ht="12.75">
      <c r="A58" s="421"/>
      <c r="B58" s="422" t="s">
        <v>62</v>
      </c>
      <c r="C58" s="429"/>
      <c r="D58" s="429"/>
      <c r="E58" s="429"/>
      <c r="F58" s="429"/>
      <c r="G58" s="429">
        <v>0</v>
      </c>
      <c r="H58" s="429">
        <v>0</v>
      </c>
      <c r="I58" s="429">
        <v>0</v>
      </c>
      <c r="J58" s="424">
        <v>0</v>
      </c>
      <c r="K58" s="424">
        <v>0</v>
      </c>
      <c r="L58" s="424">
        <v>116</v>
      </c>
      <c r="M58" s="424">
        <v>195</v>
      </c>
      <c r="N58" s="424">
        <v>0</v>
      </c>
      <c r="O58" s="424">
        <v>0</v>
      </c>
      <c r="P58" s="424">
        <v>0</v>
      </c>
      <c r="Q58" s="424">
        <v>115</v>
      </c>
      <c r="R58" s="424">
        <v>80</v>
      </c>
      <c r="S58" s="424">
        <v>80</v>
      </c>
      <c r="T58" s="354">
        <v>112</v>
      </c>
      <c r="U58" s="349">
        <v>0</v>
      </c>
      <c r="V58" s="349">
        <v>210</v>
      </c>
      <c r="W58" s="403"/>
      <c r="X58" s="403"/>
      <c r="Y58" s="403"/>
    </row>
    <row r="59" spans="1:25" ht="12.75">
      <c r="A59" s="432"/>
      <c r="B59" s="417" t="s">
        <v>3</v>
      </c>
      <c r="C59" s="418"/>
      <c r="D59" s="418"/>
      <c r="E59" s="418"/>
      <c r="F59" s="418"/>
      <c r="G59" s="418">
        <v>0</v>
      </c>
      <c r="H59" s="418">
        <v>0</v>
      </c>
      <c r="I59" s="418">
        <v>0</v>
      </c>
      <c r="J59" s="419"/>
      <c r="K59" s="420"/>
      <c r="L59" s="424">
        <v>0</v>
      </c>
      <c r="M59" s="424">
        <v>0</v>
      </c>
      <c r="N59" s="424">
        <v>0</v>
      </c>
      <c r="O59" s="424">
        <v>0</v>
      </c>
      <c r="P59" s="424">
        <v>0</v>
      </c>
      <c r="Q59" s="419">
        <v>51.05</v>
      </c>
      <c r="R59" s="419">
        <v>92</v>
      </c>
      <c r="S59" s="419">
        <v>90.3</v>
      </c>
      <c r="T59" s="347">
        <v>34.2</v>
      </c>
      <c r="U59" s="347">
        <v>16.5</v>
      </c>
      <c r="V59" s="347">
        <v>12.5</v>
      </c>
      <c r="W59" s="403"/>
      <c r="X59" s="403"/>
      <c r="Y59" s="403"/>
    </row>
    <row r="60" spans="1:25" ht="12.75">
      <c r="A60" s="421"/>
      <c r="B60" s="417" t="s">
        <v>5</v>
      </c>
      <c r="C60" s="419"/>
      <c r="D60" s="419"/>
      <c r="E60" s="419"/>
      <c r="F60" s="419"/>
      <c r="G60" s="419">
        <v>0</v>
      </c>
      <c r="H60" s="419">
        <v>0</v>
      </c>
      <c r="I60" s="419">
        <v>0</v>
      </c>
      <c r="J60" s="419"/>
      <c r="K60" s="420"/>
      <c r="L60" s="424">
        <v>0</v>
      </c>
      <c r="M60" s="424">
        <v>0</v>
      </c>
      <c r="N60" s="424">
        <v>0</v>
      </c>
      <c r="O60" s="424">
        <v>0</v>
      </c>
      <c r="P60" s="424">
        <v>0</v>
      </c>
      <c r="Q60" s="419">
        <v>25</v>
      </c>
      <c r="R60" s="419">
        <v>90</v>
      </c>
      <c r="S60" s="419">
        <v>74</v>
      </c>
      <c r="T60" s="347">
        <v>31.2</v>
      </c>
      <c r="U60" s="347">
        <v>13.5</v>
      </c>
      <c r="V60" s="347">
        <v>3</v>
      </c>
      <c r="W60" s="403"/>
      <c r="X60" s="403"/>
      <c r="Y60" s="403"/>
    </row>
    <row r="61" spans="1:25" ht="12.75">
      <c r="A61" s="416" t="s">
        <v>142</v>
      </c>
      <c r="B61" s="422" t="s">
        <v>67</v>
      </c>
      <c r="C61" s="423"/>
      <c r="D61" s="423"/>
      <c r="E61" s="424"/>
      <c r="F61" s="424"/>
      <c r="G61" s="419">
        <v>0</v>
      </c>
      <c r="H61" s="419">
        <v>0</v>
      </c>
      <c r="I61" s="419">
        <v>0</v>
      </c>
      <c r="J61" s="419"/>
      <c r="K61" s="420"/>
      <c r="L61" s="424">
        <v>0</v>
      </c>
      <c r="M61" s="424">
        <v>0</v>
      </c>
      <c r="N61" s="424">
        <v>0</v>
      </c>
      <c r="O61" s="424">
        <v>0</v>
      </c>
      <c r="P61" s="424">
        <v>0</v>
      </c>
      <c r="Q61" s="419">
        <v>250</v>
      </c>
      <c r="R61" s="419">
        <v>797</v>
      </c>
      <c r="S61" s="419">
        <v>487</v>
      </c>
      <c r="T61" s="347">
        <v>597.5</v>
      </c>
      <c r="U61" s="347">
        <v>106</v>
      </c>
      <c r="V61" s="347">
        <v>24</v>
      </c>
      <c r="W61" s="403"/>
      <c r="X61" s="403"/>
      <c r="Y61" s="403"/>
    </row>
    <row r="62" spans="1:22" ht="12.75">
      <c r="A62" s="425"/>
      <c r="B62" s="426" t="s">
        <v>63</v>
      </c>
      <c r="C62" s="427"/>
      <c r="D62" s="427"/>
      <c r="E62" s="427"/>
      <c r="F62" s="427"/>
      <c r="G62" s="427">
        <v>0</v>
      </c>
      <c r="H62" s="427">
        <v>0</v>
      </c>
      <c r="I62" s="427">
        <v>0</v>
      </c>
      <c r="J62" s="427"/>
      <c r="K62" s="427"/>
      <c r="L62" s="424">
        <v>0</v>
      </c>
      <c r="M62" s="424">
        <v>0</v>
      </c>
      <c r="N62" s="424">
        <v>0</v>
      </c>
      <c r="O62" s="424">
        <v>0</v>
      </c>
      <c r="P62" s="424">
        <v>0</v>
      </c>
      <c r="Q62" s="427">
        <f aca="true" t="shared" si="23" ref="Q62:V62">SUM(Q61/Q60)</f>
        <v>10</v>
      </c>
      <c r="R62" s="427">
        <f t="shared" si="23"/>
        <v>8.855555555555556</v>
      </c>
      <c r="S62" s="427">
        <f t="shared" si="23"/>
        <v>6.581081081081081</v>
      </c>
      <c r="T62" s="427">
        <f t="shared" si="23"/>
        <v>19.150641025641026</v>
      </c>
      <c r="U62" s="428">
        <f t="shared" si="23"/>
        <v>7.851851851851852</v>
      </c>
      <c r="V62" s="428">
        <f t="shared" si="23"/>
        <v>8</v>
      </c>
    </row>
    <row r="63" spans="1:22" ht="12.75">
      <c r="A63" s="421"/>
      <c r="B63" s="422" t="s">
        <v>62</v>
      </c>
      <c r="C63" s="429"/>
      <c r="D63" s="429"/>
      <c r="E63" s="429"/>
      <c r="F63" s="429"/>
      <c r="G63" s="429">
        <v>0</v>
      </c>
      <c r="H63" s="429">
        <v>0</v>
      </c>
      <c r="I63" s="429">
        <v>0</v>
      </c>
      <c r="J63" s="424"/>
      <c r="K63" s="424"/>
      <c r="L63" s="424">
        <v>0</v>
      </c>
      <c r="M63" s="424">
        <v>0</v>
      </c>
      <c r="N63" s="424">
        <v>0</v>
      </c>
      <c r="O63" s="424">
        <v>0</v>
      </c>
      <c r="P63" s="424">
        <v>0</v>
      </c>
      <c r="Q63" s="424">
        <v>48</v>
      </c>
      <c r="R63" s="424">
        <v>102</v>
      </c>
      <c r="S63" s="424">
        <v>102</v>
      </c>
      <c r="T63" s="354">
        <v>62</v>
      </c>
      <c r="U63" s="354">
        <v>22</v>
      </c>
      <c r="V63" s="354">
        <v>21</v>
      </c>
    </row>
    <row r="64" spans="1:15" ht="12.75">
      <c r="A64" s="142" t="s">
        <v>133</v>
      </c>
      <c r="B64" s="143"/>
      <c r="C64" s="140"/>
      <c r="D64" s="140"/>
      <c r="E64" s="140"/>
      <c r="F64" s="140"/>
      <c r="G64" s="140"/>
      <c r="H64" s="140"/>
      <c r="I64" s="140"/>
      <c r="J64" s="140"/>
      <c r="K64" s="141"/>
      <c r="O64" s="130" t="s">
        <v>64</v>
      </c>
    </row>
    <row r="65" spans="1:22" ht="12.75">
      <c r="A65" s="819" t="s">
        <v>281</v>
      </c>
      <c r="B65" s="819"/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</row>
    <row r="66" spans="1:10" ht="12.75">
      <c r="A66" s="796"/>
      <c r="B66" s="796"/>
      <c r="C66" s="129"/>
      <c r="D66" s="129"/>
      <c r="E66" s="129"/>
      <c r="F66" s="129"/>
      <c r="G66" s="129"/>
      <c r="H66" s="129"/>
      <c r="I66" s="129"/>
      <c r="J66" s="129"/>
    </row>
    <row r="67" spans="1:2" ht="12.75">
      <c r="A67" s="830"/>
      <c r="B67" s="830"/>
    </row>
  </sheetData>
  <sheetProtection/>
  <mergeCells count="14">
    <mergeCell ref="A24:A28"/>
    <mergeCell ref="A29:A33"/>
    <mergeCell ref="A34:A38"/>
    <mergeCell ref="A39:A43"/>
    <mergeCell ref="A7:V7"/>
    <mergeCell ref="A4:T4"/>
    <mergeCell ref="A67:B67"/>
    <mergeCell ref="A9:A13"/>
    <mergeCell ref="A66:B66"/>
    <mergeCell ref="A5:V5"/>
    <mergeCell ref="A6:V6"/>
    <mergeCell ref="A65:V65"/>
    <mergeCell ref="A14:A18"/>
    <mergeCell ref="A19:A23"/>
  </mergeCells>
  <conditionalFormatting sqref="J50 J19:J23 J44:J48 I14:I26 I28:I31 I33:I36 C14:H43 I38:I41 I43 C44:I53 I59:I61 I63 H17:O17 H22:O22 H27:O27 I32:O32 H37:O37 I47:O47 H52:O52 I42:P42 I62:K62 C59:H63">
    <cfRule type="expression" priority="21" dxfId="1" stopIfTrue="1">
      <formula>ISERROR(C14)</formula>
    </cfRule>
  </conditionalFormatting>
  <conditionalFormatting sqref="P17 P22 P27 P32 P37 P47 P52">
    <cfRule type="expression" priority="17" dxfId="1" stopIfTrue="1">
      <formula>ISERROR(P17)</formula>
    </cfRule>
  </conditionalFormatting>
  <conditionalFormatting sqref="Q17 Q22 Q27 Q32 Q37 Q47 Q52">
    <cfRule type="expression" priority="16" dxfId="1" stopIfTrue="1">
      <formula>ISERROR(Q17)</formula>
    </cfRule>
  </conditionalFormatting>
  <conditionalFormatting sqref="Q62">
    <cfRule type="expression" priority="14" dxfId="1" stopIfTrue="1">
      <formula>ISERROR(Q62)</formula>
    </cfRule>
  </conditionalFormatting>
  <conditionalFormatting sqref="I54:I56 I58 I57:M57 C54:H58">
    <cfRule type="expression" priority="13" dxfId="1" stopIfTrue="1">
      <formula>ISERROR(C54)</formula>
    </cfRule>
  </conditionalFormatting>
  <conditionalFormatting sqref="Q57">
    <cfRule type="expression" priority="12" dxfId="1" stopIfTrue="1">
      <formula>ISERROR(Q57)</formula>
    </cfRule>
  </conditionalFormatting>
  <conditionalFormatting sqref="R32 R37:S37 R47:S47 R52:S52 R17:T17 R22:T22 R27:T27">
    <cfRule type="expression" priority="11" dxfId="1" stopIfTrue="1">
      <formula>ISERROR(R17)</formula>
    </cfRule>
  </conditionalFormatting>
  <conditionalFormatting sqref="R62:S62">
    <cfRule type="expression" priority="9" dxfId="1" stopIfTrue="1">
      <formula>ISERROR(R62)</formula>
    </cfRule>
  </conditionalFormatting>
  <conditionalFormatting sqref="R57:S57">
    <cfRule type="expression" priority="8" dxfId="1" stopIfTrue="1">
      <formula>ISERROR(R57)</formula>
    </cfRule>
  </conditionalFormatting>
  <conditionalFormatting sqref="T32">
    <cfRule type="expression" priority="7" dxfId="1" stopIfTrue="1">
      <formula>ISERROR(T32)</formula>
    </cfRule>
  </conditionalFormatting>
  <conditionalFormatting sqref="T37">
    <cfRule type="expression" priority="6" dxfId="1" stopIfTrue="1">
      <formula>ISERROR(T37)</formula>
    </cfRule>
  </conditionalFormatting>
  <conditionalFormatting sqref="T47">
    <cfRule type="expression" priority="5" dxfId="1" stopIfTrue="1">
      <formula>ISERROR(T47)</formula>
    </cfRule>
  </conditionalFormatting>
  <conditionalFormatting sqref="T52">
    <cfRule type="expression" priority="4" dxfId="1" stopIfTrue="1">
      <formula>ISERROR(T52)</formula>
    </cfRule>
  </conditionalFormatting>
  <conditionalFormatting sqref="T57">
    <cfRule type="expression" priority="3" dxfId="1" stopIfTrue="1">
      <formula>ISERROR(T57)</formula>
    </cfRule>
  </conditionalFormatting>
  <conditionalFormatting sqref="T62">
    <cfRule type="expression" priority="2" dxfId="1" stopIfTrue="1">
      <formula>ISERROR(T62)</formula>
    </cfRule>
  </conditionalFormatting>
  <conditionalFormatting sqref="T42">
    <cfRule type="expression" priority="1" dxfId="1" stopIfTrue="1">
      <formula>ISERROR(T42)</formula>
    </cfRule>
  </conditionalFormatting>
  <printOptions horizontalCentered="1" verticalCentered="1"/>
  <pageMargins left="0" right="0" top="0" bottom="0.7874015748031497" header="0" footer="0"/>
  <pageSetup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3"/>
  <sheetViews>
    <sheetView zoomScale="87" zoomScaleNormal="87" zoomScalePageLayoutView="0" workbookViewId="0" topLeftCell="A37">
      <selection activeCell="Q64" sqref="Q64"/>
    </sheetView>
  </sheetViews>
  <sheetFormatPr defaultColWidth="11.421875" defaultRowHeight="12.75"/>
  <cols>
    <col min="1" max="1" width="18.140625" style="0" customWidth="1"/>
    <col min="2" max="2" width="20.28125" style="0" customWidth="1"/>
    <col min="3" max="3" width="14.00390625" style="0" customWidth="1"/>
    <col min="4" max="4" width="13.140625" style="0" customWidth="1"/>
    <col min="5" max="6" width="13.7109375" style="0" customWidth="1"/>
    <col min="7" max="7" width="14.57421875" style="0" customWidth="1"/>
    <col min="8" max="8" width="13.57421875" style="0" customWidth="1"/>
    <col min="11" max="11" width="11.421875" style="48" customWidth="1"/>
  </cols>
  <sheetData>
    <row r="1" spans="1:13" ht="12.75">
      <c r="A1" s="841"/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290"/>
    </row>
    <row r="2" spans="1:13" ht="12.75">
      <c r="A2" s="841"/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290"/>
    </row>
    <row r="3" spans="1:13" ht="12.75">
      <c r="A3" s="841"/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290"/>
    </row>
    <row r="4" spans="1:13" ht="12.75">
      <c r="A4" s="841"/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290"/>
    </row>
    <row r="5" spans="1:13" ht="12.75">
      <c r="A5" s="841"/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290"/>
    </row>
    <row r="6" spans="1:13" ht="12.75">
      <c r="A6" s="805" t="s">
        <v>166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</row>
    <row r="7" spans="1:13" ht="12.75">
      <c r="A7" s="805" t="s">
        <v>180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</row>
    <row r="8" spans="1:13" ht="12.75">
      <c r="A8" s="805" t="s">
        <v>262</v>
      </c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</row>
    <row r="9" spans="1:13" ht="39" customHeight="1">
      <c r="A9" s="382" t="s">
        <v>50</v>
      </c>
      <c r="B9" s="382" t="s">
        <v>111</v>
      </c>
      <c r="C9" s="383" t="s">
        <v>139</v>
      </c>
      <c r="D9" s="383" t="s">
        <v>301</v>
      </c>
      <c r="E9" s="383" t="s">
        <v>313</v>
      </c>
      <c r="F9" s="383" t="s">
        <v>314</v>
      </c>
      <c r="G9" s="383" t="s">
        <v>315</v>
      </c>
      <c r="H9" s="383" t="s">
        <v>316</v>
      </c>
      <c r="I9" s="383" t="s">
        <v>317</v>
      </c>
      <c r="J9" s="383" t="s">
        <v>318</v>
      </c>
      <c r="K9" s="384" t="s">
        <v>307</v>
      </c>
      <c r="L9" s="384" t="s">
        <v>298</v>
      </c>
      <c r="M9" s="384" t="s">
        <v>299</v>
      </c>
    </row>
    <row r="10" spans="1:13" ht="12.75">
      <c r="A10" s="842" t="s">
        <v>27</v>
      </c>
      <c r="B10" s="385" t="s">
        <v>3</v>
      </c>
      <c r="C10" s="386">
        <f>SUM(C15+C20+C25+C30+C35+C40+C45+C50+C65)</f>
        <v>85.87</v>
      </c>
      <c r="D10" s="386">
        <f>SUM(D15+D20+D25+D30+D35+D40+D45+D50+D65)</f>
        <v>124.32</v>
      </c>
      <c r="E10" s="386">
        <f>SUM(E15+E20+E25+E30+E35+E40+E45+E50+E60+E65)</f>
        <v>331.02</v>
      </c>
      <c r="F10" s="386">
        <f>SUM(F15+F20+F25+F30+F35+F40+F45+F50+F65)</f>
        <v>183.98</v>
      </c>
      <c r="G10" s="386">
        <f>SUM(G15+G20+G25+G30+G35+G40+G45+G50+G65)</f>
        <v>206.95</v>
      </c>
      <c r="H10" s="386">
        <f>SUM(H15+H20+H25+H30+H35+H40+H45+H50+H65)</f>
        <v>382.56999999999994</v>
      </c>
      <c r="I10" s="386">
        <f aca="true" t="shared" si="0" ref="I10:K12">SUM(I15+I20+I25+I30+I35+I40+I45+I50+I60+I65)</f>
        <v>445.89</v>
      </c>
      <c r="J10" s="386">
        <f t="shared" si="0"/>
        <v>346.73</v>
      </c>
      <c r="K10" s="386">
        <f t="shared" si="0"/>
        <v>326.61</v>
      </c>
      <c r="L10" s="386">
        <f>SUM(L15+L20+L25+L30+L35+L40+L45+L50+L55+L60+L65)</f>
        <v>376.74</v>
      </c>
      <c r="M10" s="386">
        <f>SUM(M15+M20+M25+M30+M35+M40+M45+M50+M55+M60+M65)</f>
        <v>487.02</v>
      </c>
    </row>
    <row r="11" spans="1:13" ht="12.75">
      <c r="A11" s="842"/>
      <c r="B11" s="387" t="s">
        <v>5</v>
      </c>
      <c r="C11" s="339">
        <f>SUM(C16+C21+C26+C31+C36+C41+C46+C51+C61+C66)</f>
        <v>70.08</v>
      </c>
      <c r="D11" s="339">
        <f>SUM(D16+D21+D26+D31+D36+D41+D46+D66)</f>
        <v>123.92</v>
      </c>
      <c r="E11" s="339">
        <f>SUM(E16+E21+E26+E31+E36+E41+E46+E51+E61+E66)</f>
        <v>261.05</v>
      </c>
      <c r="F11" s="339">
        <f>SUM(F16+F21+F26+F31+F36+F41+F46+F51+K53+F66)</f>
        <v>167.12</v>
      </c>
      <c r="G11" s="339">
        <f>SUM(G16+G21+G26+G31+G36+G41+G46+G51+K4965)</f>
        <v>206.14999999999998</v>
      </c>
      <c r="H11" s="339">
        <v>367.95</v>
      </c>
      <c r="I11" s="339">
        <f t="shared" si="0"/>
        <v>442.44</v>
      </c>
      <c r="J11" s="339">
        <f t="shared" si="0"/>
        <v>291.58000000000004</v>
      </c>
      <c r="K11" s="339">
        <f t="shared" si="0"/>
        <v>307.1</v>
      </c>
      <c r="L11" s="339">
        <f>SUM(L16+L21+L26+L31+L36+L41+L46+L51+L56+L61+L66)</f>
        <v>370.39</v>
      </c>
      <c r="M11" s="339">
        <f>SUM(M16+M21+M26+M31+M36+M41+M46+M51+M56+M61+M66)</f>
        <v>450.32</v>
      </c>
    </row>
    <row r="12" spans="1:13" ht="12.75">
      <c r="A12" s="842"/>
      <c r="B12" s="340" t="s">
        <v>67</v>
      </c>
      <c r="C12" s="339">
        <f>SUM(C17+C22+C27+C32+C37+C42+C47+C52+C62+C67)</f>
        <v>2215.33</v>
      </c>
      <c r="D12" s="339">
        <f>SUM(D17+D22+D27+D32+D37+D42+D47+D51+D67)</f>
        <v>2573.41</v>
      </c>
      <c r="E12" s="339">
        <f>SUM(E17+E22+E27+E32+E37+E42+E47+E52+E62+E67)</f>
        <v>4252.89</v>
      </c>
      <c r="F12" s="339">
        <f>SUM(F17+F22+F27+F32+F37+F42+F47+F52+F67)</f>
        <v>2713.39</v>
      </c>
      <c r="G12" s="339">
        <f>SUM(G17+G22+G27+G32+G37+G42+G47+G52+G67)</f>
        <v>3586.3199999999997</v>
      </c>
      <c r="H12" s="339">
        <f>SUM(H17+H22+H27+H32+H37+H42+H47+H52+H67)</f>
        <v>8600.910000000002</v>
      </c>
      <c r="I12" s="339">
        <f t="shared" si="0"/>
        <v>5861.73</v>
      </c>
      <c r="J12" s="339">
        <f t="shared" si="0"/>
        <v>4259</v>
      </c>
      <c r="K12" s="339">
        <f t="shared" si="0"/>
        <v>4635.799999999999</v>
      </c>
      <c r="L12" s="339">
        <f>SUM(L17+L22+L27+L32+L37+L42+L47+L52+L58+L62+L67)</f>
        <v>7109</v>
      </c>
      <c r="M12" s="339">
        <f>SUM(M17+M22+M27+M32+M37+M42+M47+M52+M58+M62+M67)</f>
        <v>6350.1</v>
      </c>
    </row>
    <row r="13" spans="1:13" ht="12.75">
      <c r="A13" s="842"/>
      <c r="B13" s="387" t="s">
        <v>128</v>
      </c>
      <c r="C13" s="341">
        <f aca="true" t="shared" si="1" ref="C13:H13">(C12/C11)</f>
        <v>31.61144406392694</v>
      </c>
      <c r="D13" s="341">
        <f t="shared" si="1"/>
        <v>20.766704325371204</v>
      </c>
      <c r="E13" s="341">
        <f t="shared" si="1"/>
        <v>16.291476728596056</v>
      </c>
      <c r="F13" s="341">
        <f t="shared" si="1"/>
        <v>16.236177596936333</v>
      </c>
      <c r="G13" s="341">
        <f t="shared" si="1"/>
        <v>17.396652922629155</v>
      </c>
      <c r="H13" s="341">
        <f t="shared" si="1"/>
        <v>23.37521402364452</v>
      </c>
      <c r="I13" s="341">
        <f>(I12/I11)</f>
        <v>13.248643883916463</v>
      </c>
      <c r="J13" s="341">
        <f>(J12/J11)</f>
        <v>14.606625968859316</v>
      </c>
      <c r="K13" s="341">
        <f>(K12/K11)</f>
        <v>15.09540866167372</v>
      </c>
      <c r="L13" s="341">
        <f>(L12/L11)</f>
        <v>19.193282756013932</v>
      </c>
      <c r="M13" s="341">
        <f>(M12/M11)</f>
        <v>14.101305738141766</v>
      </c>
    </row>
    <row r="14" spans="1:13" ht="12.75">
      <c r="A14" s="842"/>
      <c r="B14" s="387" t="s">
        <v>9</v>
      </c>
      <c r="C14" s="342">
        <f>SUM(C19+C24+C29+C34+C39+C44+C49+C54+C64+C69)</f>
        <v>123</v>
      </c>
      <c r="D14" s="342">
        <f>SUM(D19+D24+D29+D34+D39+D44+D49+D54+D69)</f>
        <v>203</v>
      </c>
      <c r="E14" s="342">
        <f>SUM(E19+E24+E29+E34+E39+E44+E49+E54+E64+E69)</f>
        <v>838</v>
      </c>
      <c r="F14" s="342">
        <f>SUM(F19+F24+F29+F34+F39+F44+F49+F54+F69)</f>
        <v>314</v>
      </c>
      <c r="G14" s="342">
        <f>SUM(G19+G24+G29+G34+G39+G44+G49+G54+G69)</f>
        <v>384</v>
      </c>
      <c r="H14" s="342">
        <f>SUM(H19+H24+H29+H34+H39+H44+H49+H54+H69)</f>
        <v>498</v>
      </c>
      <c r="I14" s="342">
        <f>SUM(I19+I24+I29+I34+I39+I44+I49+I54+I64+I69)</f>
        <v>568</v>
      </c>
      <c r="J14" s="342">
        <f>SUM(J19+J24+J29+J34+J39+J44+J49+J54+J64+J69)</f>
        <v>486</v>
      </c>
      <c r="K14" s="342">
        <f>SUM(K19+K24+K29+K34+K39+K44+K49+K54+K64+K69)</f>
        <v>472</v>
      </c>
      <c r="L14" s="342">
        <f>SUM(L19+L24+L29+L34+L39+L44+L49+L54+L64+L69)</f>
        <v>501</v>
      </c>
      <c r="M14" s="342">
        <f>SUM(M19+M24+M29+M34+M39+M44+M49+M54+M64+M69)</f>
        <v>599</v>
      </c>
    </row>
    <row r="15" spans="1:13" ht="12.75">
      <c r="A15" s="839" t="s">
        <v>6</v>
      </c>
      <c r="B15" s="389" t="s">
        <v>3</v>
      </c>
      <c r="C15" s="347">
        <v>23</v>
      </c>
      <c r="D15" s="347">
        <v>35.5</v>
      </c>
      <c r="E15" s="347">
        <v>67.3</v>
      </c>
      <c r="F15" s="347">
        <v>34.54</v>
      </c>
      <c r="G15" s="347">
        <v>54</v>
      </c>
      <c r="H15" s="347">
        <v>22.9</v>
      </c>
      <c r="I15" s="347">
        <v>46.6</v>
      </c>
      <c r="J15" s="347">
        <v>46.6</v>
      </c>
      <c r="K15" s="347">
        <v>84.36</v>
      </c>
      <c r="L15" s="347">
        <v>59.8</v>
      </c>
      <c r="M15" s="347">
        <v>102.32</v>
      </c>
    </row>
    <row r="16" spans="1:13" ht="12.75">
      <c r="A16" s="839"/>
      <c r="B16" s="389" t="s">
        <v>5</v>
      </c>
      <c r="C16" s="347">
        <v>23</v>
      </c>
      <c r="D16" s="347">
        <v>35.5</v>
      </c>
      <c r="E16" s="347">
        <v>59.5</v>
      </c>
      <c r="F16" s="347">
        <v>34.54</v>
      </c>
      <c r="G16" s="347">
        <v>53.2</v>
      </c>
      <c r="H16" s="347">
        <v>22.9</v>
      </c>
      <c r="I16" s="347">
        <v>43.8</v>
      </c>
      <c r="J16" s="347">
        <v>43.8</v>
      </c>
      <c r="K16" s="347">
        <v>83.68</v>
      </c>
      <c r="L16" s="347">
        <v>59.7</v>
      </c>
      <c r="M16" s="347">
        <v>102.32</v>
      </c>
    </row>
    <row r="17" spans="1:13" ht="12.75">
      <c r="A17" s="839"/>
      <c r="B17" s="389" t="s">
        <v>67</v>
      </c>
      <c r="C17" s="347">
        <v>1440</v>
      </c>
      <c r="D17" s="347">
        <v>1226.8</v>
      </c>
      <c r="E17" s="347">
        <v>865</v>
      </c>
      <c r="F17" s="347">
        <v>937</v>
      </c>
      <c r="G17" s="347">
        <v>790</v>
      </c>
      <c r="H17" s="347">
        <v>426</v>
      </c>
      <c r="I17" s="347">
        <v>723</v>
      </c>
      <c r="J17" s="347">
        <v>723</v>
      </c>
      <c r="K17" s="351">
        <v>1364</v>
      </c>
      <c r="L17" s="351">
        <v>1034</v>
      </c>
      <c r="M17" s="351">
        <v>1167</v>
      </c>
    </row>
    <row r="18" spans="1:13" ht="12.75">
      <c r="A18" s="839"/>
      <c r="B18" s="389" t="s">
        <v>63</v>
      </c>
      <c r="C18" s="346">
        <f>SUM(C17/C16)</f>
        <v>62.608695652173914</v>
      </c>
      <c r="D18" s="351">
        <f aca="true" t="shared" si="2" ref="D18:I18">(D17/D16)</f>
        <v>34.55774647887324</v>
      </c>
      <c r="E18" s="351">
        <f t="shared" si="2"/>
        <v>14.53781512605042</v>
      </c>
      <c r="F18" s="351">
        <f t="shared" si="2"/>
        <v>27.127967573827448</v>
      </c>
      <c r="G18" s="351">
        <f t="shared" si="2"/>
        <v>14.849624060150376</v>
      </c>
      <c r="H18" s="351">
        <f t="shared" si="2"/>
        <v>18.602620087336245</v>
      </c>
      <c r="I18" s="351">
        <f t="shared" si="2"/>
        <v>16.506849315068493</v>
      </c>
      <c r="J18" s="351">
        <f>(J17/J16)</f>
        <v>16.506849315068493</v>
      </c>
      <c r="K18" s="351">
        <f>(K17/K16)</f>
        <v>16.30019120458891</v>
      </c>
      <c r="L18" s="351">
        <f>(L17/L16)</f>
        <v>17.31993299832496</v>
      </c>
      <c r="M18" s="351">
        <f>(M17/M16)</f>
        <v>11.40539483971853</v>
      </c>
    </row>
    <row r="19" spans="1:13" ht="12.75">
      <c r="A19" s="839"/>
      <c r="B19" s="389" t="s">
        <v>9</v>
      </c>
      <c r="C19" s="349">
        <v>8</v>
      </c>
      <c r="D19" s="349">
        <v>19</v>
      </c>
      <c r="E19" s="349">
        <v>63</v>
      </c>
      <c r="F19" s="349">
        <v>29</v>
      </c>
      <c r="G19" s="349">
        <v>102</v>
      </c>
      <c r="H19" s="349">
        <v>18</v>
      </c>
      <c r="I19" s="349">
        <v>65</v>
      </c>
      <c r="J19" s="349">
        <v>65</v>
      </c>
      <c r="K19" s="354">
        <v>72</v>
      </c>
      <c r="L19" s="354">
        <v>48</v>
      </c>
      <c r="M19" s="354">
        <v>48</v>
      </c>
    </row>
    <row r="20" spans="1:13" ht="12.75">
      <c r="A20" s="839" t="s">
        <v>11</v>
      </c>
      <c r="B20" s="390" t="s">
        <v>3</v>
      </c>
      <c r="C20" s="392">
        <v>0</v>
      </c>
      <c r="D20" s="391">
        <v>20.11</v>
      </c>
      <c r="E20" s="391">
        <v>115.75</v>
      </c>
      <c r="F20" s="391">
        <v>22.5</v>
      </c>
      <c r="G20" s="391">
        <v>50</v>
      </c>
      <c r="H20" s="391">
        <v>226.2</v>
      </c>
      <c r="I20" s="391">
        <v>87.18</v>
      </c>
      <c r="J20" s="391">
        <v>87.18</v>
      </c>
      <c r="K20" s="347">
        <v>66.56</v>
      </c>
      <c r="L20" s="347">
        <v>109.79</v>
      </c>
      <c r="M20" s="347">
        <v>93.47</v>
      </c>
    </row>
    <row r="21" spans="1:13" ht="12.75">
      <c r="A21" s="839"/>
      <c r="B21" s="390" t="s">
        <v>5</v>
      </c>
      <c r="C21" s="349">
        <v>0</v>
      </c>
      <c r="D21" s="391">
        <v>20.11</v>
      </c>
      <c r="E21" s="391">
        <v>115.75</v>
      </c>
      <c r="F21" s="391">
        <v>22.5</v>
      </c>
      <c r="G21" s="391">
        <v>50</v>
      </c>
      <c r="H21" s="391">
        <v>226.2</v>
      </c>
      <c r="I21" s="391">
        <v>87.18</v>
      </c>
      <c r="J21" s="391">
        <v>87.18</v>
      </c>
      <c r="K21" s="347">
        <v>66.36</v>
      </c>
      <c r="L21" s="347">
        <v>109.79</v>
      </c>
      <c r="M21" s="347">
        <v>93.47</v>
      </c>
    </row>
    <row r="22" spans="1:13" ht="12.75">
      <c r="A22" s="839"/>
      <c r="B22" s="390" t="s">
        <v>67</v>
      </c>
      <c r="C22" s="349">
        <v>0</v>
      </c>
      <c r="D22" s="391">
        <v>361.98</v>
      </c>
      <c r="E22" s="391">
        <v>1718</v>
      </c>
      <c r="F22" s="391">
        <v>496.5</v>
      </c>
      <c r="G22" s="391">
        <v>750</v>
      </c>
      <c r="H22" s="391">
        <v>6019.92</v>
      </c>
      <c r="I22" s="391">
        <v>1464</v>
      </c>
      <c r="J22" s="391">
        <v>1464</v>
      </c>
      <c r="K22" s="347">
        <v>1425.53</v>
      </c>
      <c r="L22" s="347">
        <v>1243</v>
      </c>
      <c r="M22" s="347">
        <v>1789</v>
      </c>
    </row>
    <row r="23" spans="1:13" ht="12.75">
      <c r="A23" s="839"/>
      <c r="B23" s="389" t="s">
        <v>128</v>
      </c>
      <c r="C23" s="349">
        <v>0</v>
      </c>
      <c r="D23" s="391">
        <f aca="true" t="shared" si="3" ref="D23:J23">SUM(D22/D21)</f>
        <v>18</v>
      </c>
      <c r="E23" s="391">
        <f t="shared" si="3"/>
        <v>14.842332613390928</v>
      </c>
      <c r="F23" s="391">
        <f t="shared" si="3"/>
        <v>22.066666666666666</v>
      </c>
      <c r="G23" s="391">
        <f t="shared" si="3"/>
        <v>15</v>
      </c>
      <c r="H23" s="391">
        <f t="shared" si="3"/>
        <v>26.613262599469497</v>
      </c>
      <c r="I23" s="391">
        <f t="shared" si="3"/>
        <v>16.792842395044733</v>
      </c>
      <c r="J23" s="391">
        <f t="shared" si="3"/>
        <v>16.792842395044733</v>
      </c>
      <c r="K23" s="351">
        <f>(K22/K21)</f>
        <v>21.481766124171187</v>
      </c>
      <c r="L23" s="351">
        <f>(L22/L21)</f>
        <v>11.321613990345204</v>
      </c>
      <c r="M23" s="351">
        <f>(M22/M21)</f>
        <v>19.139830961805927</v>
      </c>
    </row>
    <row r="24" spans="1:13" ht="12.75">
      <c r="A24" s="839"/>
      <c r="B24" s="389" t="s">
        <v>9</v>
      </c>
      <c r="C24" s="349">
        <v>0</v>
      </c>
      <c r="D24" s="349">
        <v>58</v>
      </c>
      <c r="E24" s="349">
        <v>393</v>
      </c>
      <c r="F24" s="349">
        <v>24</v>
      </c>
      <c r="G24" s="349">
        <v>70</v>
      </c>
      <c r="H24" s="349">
        <v>264</v>
      </c>
      <c r="I24" s="349">
        <v>103</v>
      </c>
      <c r="J24" s="349">
        <v>103</v>
      </c>
      <c r="K24" s="354">
        <v>116</v>
      </c>
      <c r="L24" s="354">
        <v>183</v>
      </c>
      <c r="M24" s="354">
        <v>179</v>
      </c>
    </row>
    <row r="25" spans="1:13" ht="12.75">
      <c r="A25" s="839" t="s">
        <v>13</v>
      </c>
      <c r="B25" s="390" t="s">
        <v>3</v>
      </c>
      <c r="C25" s="391">
        <v>26.13</v>
      </c>
      <c r="D25" s="391">
        <v>46.4</v>
      </c>
      <c r="E25" s="391">
        <v>15.52</v>
      </c>
      <c r="F25" s="391">
        <v>12.64</v>
      </c>
      <c r="G25" s="391">
        <v>24.4</v>
      </c>
      <c r="H25" s="391">
        <v>10.87</v>
      </c>
      <c r="I25" s="391">
        <v>15.76</v>
      </c>
      <c r="J25" s="391">
        <v>15.76</v>
      </c>
      <c r="K25" s="347">
        <v>8.81</v>
      </c>
      <c r="L25" s="347">
        <v>16.11</v>
      </c>
      <c r="M25" s="347">
        <v>6.09</v>
      </c>
    </row>
    <row r="26" spans="1:13" ht="12.75">
      <c r="A26" s="839"/>
      <c r="B26" s="390" t="s">
        <v>5</v>
      </c>
      <c r="C26" s="347">
        <v>25.13</v>
      </c>
      <c r="D26" s="347">
        <v>46</v>
      </c>
      <c r="E26" s="347">
        <v>15.02</v>
      </c>
      <c r="F26" s="347">
        <v>12.64</v>
      </c>
      <c r="G26" s="347">
        <v>24.4</v>
      </c>
      <c r="H26" s="347">
        <v>10.87</v>
      </c>
      <c r="I26" s="347">
        <v>15.76</v>
      </c>
      <c r="J26" s="347">
        <v>15.76</v>
      </c>
      <c r="K26" s="347">
        <v>7.68</v>
      </c>
      <c r="L26" s="347">
        <v>15.86</v>
      </c>
      <c r="M26" s="347">
        <v>6.09</v>
      </c>
    </row>
    <row r="27" spans="1:13" ht="12.75">
      <c r="A27" s="839"/>
      <c r="B27" s="390" t="s">
        <v>67</v>
      </c>
      <c r="C27" s="347">
        <v>425</v>
      </c>
      <c r="D27" s="347">
        <v>767.92</v>
      </c>
      <c r="E27" s="347">
        <v>362.35</v>
      </c>
      <c r="F27" s="347">
        <v>265.67</v>
      </c>
      <c r="G27" s="347">
        <v>509.5</v>
      </c>
      <c r="H27" s="347">
        <v>571.8</v>
      </c>
      <c r="I27" s="347">
        <v>242.55</v>
      </c>
      <c r="J27" s="347">
        <v>243</v>
      </c>
      <c r="K27" s="347">
        <v>142.5</v>
      </c>
      <c r="L27" s="347">
        <v>303</v>
      </c>
      <c r="M27" s="347">
        <v>74.87</v>
      </c>
    </row>
    <row r="28" spans="1:13" ht="12.75">
      <c r="A28" s="839"/>
      <c r="B28" s="389" t="s">
        <v>128</v>
      </c>
      <c r="C28" s="391">
        <f aca="true" t="shared" si="4" ref="C28:H28">SUM(C27/C26)</f>
        <v>16.912057302029446</v>
      </c>
      <c r="D28" s="391">
        <f t="shared" si="4"/>
        <v>16.69391304347826</v>
      </c>
      <c r="E28" s="391">
        <f t="shared" si="4"/>
        <v>24.124500665778964</v>
      </c>
      <c r="F28" s="391">
        <f t="shared" si="4"/>
        <v>21.018196202531644</v>
      </c>
      <c r="G28" s="391">
        <f t="shared" si="4"/>
        <v>20.88114754098361</v>
      </c>
      <c r="H28" s="391">
        <f t="shared" si="4"/>
        <v>52.603495860165594</v>
      </c>
      <c r="I28" s="391">
        <f>SUM(I27/I26)</f>
        <v>15.39022842639594</v>
      </c>
      <c r="J28" s="391">
        <f>SUM(J27/J26)</f>
        <v>15.418781725888325</v>
      </c>
      <c r="K28" s="351">
        <f>(K27/K26)</f>
        <v>18.5546875</v>
      </c>
      <c r="L28" s="351">
        <f>(L27/L26)</f>
        <v>19.104665825977303</v>
      </c>
      <c r="M28" s="351">
        <f>(M27/M26)</f>
        <v>12.293924466338261</v>
      </c>
    </row>
    <row r="29" spans="1:13" ht="12.75">
      <c r="A29" s="839"/>
      <c r="B29" s="389" t="s">
        <v>9</v>
      </c>
      <c r="C29" s="349">
        <v>34</v>
      </c>
      <c r="D29" s="349">
        <v>59</v>
      </c>
      <c r="E29" s="347">
        <v>41</v>
      </c>
      <c r="F29" s="347">
        <v>42</v>
      </c>
      <c r="G29" s="349">
        <v>71</v>
      </c>
      <c r="H29" s="349">
        <v>29</v>
      </c>
      <c r="I29" s="349">
        <v>40</v>
      </c>
      <c r="J29" s="349">
        <v>40</v>
      </c>
      <c r="K29" s="354">
        <v>27</v>
      </c>
      <c r="L29" s="354">
        <v>47</v>
      </c>
      <c r="M29" s="354">
        <v>17</v>
      </c>
    </row>
    <row r="30" spans="1:13" ht="12.75">
      <c r="A30" s="839" t="s">
        <v>15</v>
      </c>
      <c r="B30" s="390" t="s">
        <v>3</v>
      </c>
      <c r="C30" s="391">
        <v>4.75</v>
      </c>
      <c r="D30" s="391">
        <v>2.75</v>
      </c>
      <c r="E30" s="391">
        <v>9.29</v>
      </c>
      <c r="F30" s="391">
        <v>30.63</v>
      </c>
      <c r="G30" s="392">
        <v>0</v>
      </c>
      <c r="H30" s="391">
        <v>20.71</v>
      </c>
      <c r="I30" s="391">
        <v>13.16</v>
      </c>
      <c r="J30" s="392">
        <v>0</v>
      </c>
      <c r="K30" s="347">
        <v>25.23</v>
      </c>
      <c r="L30" s="347">
        <v>54.64</v>
      </c>
      <c r="M30" s="347">
        <v>38.24</v>
      </c>
    </row>
    <row r="31" spans="1:13" ht="12.75">
      <c r="A31" s="839"/>
      <c r="B31" s="390" t="s">
        <v>5</v>
      </c>
      <c r="C31" s="347">
        <v>4.41</v>
      </c>
      <c r="D31" s="347">
        <v>2.75</v>
      </c>
      <c r="E31" s="349">
        <v>0</v>
      </c>
      <c r="F31" s="347">
        <v>13.79</v>
      </c>
      <c r="G31" s="349">
        <v>0</v>
      </c>
      <c r="H31" s="347">
        <v>17.69</v>
      </c>
      <c r="I31" s="347">
        <v>12.91</v>
      </c>
      <c r="J31" s="349">
        <v>0</v>
      </c>
      <c r="K31" s="347">
        <v>25.23</v>
      </c>
      <c r="L31" s="347">
        <v>54.64</v>
      </c>
      <c r="M31" s="347">
        <v>38.24</v>
      </c>
    </row>
    <row r="32" spans="1:13" ht="12.75">
      <c r="A32" s="839"/>
      <c r="B32" s="390" t="s">
        <v>127</v>
      </c>
      <c r="C32" s="347">
        <v>107</v>
      </c>
      <c r="D32" s="347">
        <v>46.75</v>
      </c>
      <c r="E32" s="349">
        <v>0</v>
      </c>
      <c r="F32" s="347">
        <v>126</v>
      </c>
      <c r="G32" s="349">
        <v>0</v>
      </c>
      <c r="H32" s="347">
        <v>355.35</v>
      </c>
      <c r="I32" s="347">
        <v>163.2</v>
      </c>
      <c r="J32" s="349">
        <v>0</v>
      </c>
      <c r="K32" s="347">
        <v>329.55</v>
      </c>
      <c r="L32" s="347">
        <v>1805</v>
      </c>
      <c r="M32" s="347">
        <v>621.7</v>
      </c>
    </row>
    <row r="33" spans="1:13" ht="12.75">
      <c r="A33" s="839"/>
      <c r="B33" s="389" t="s">
        <v>63</v>
      </c>
      <c r="C33" s="347">
        <f aca="true" t="shared" si="5" ref="C33:H33">SUM(C32/C31)</f>
        <v>24.263038548752835</v>
      </c>
      <c r="D33" s="347">
        <f t="shared" si="5"/>
        <v>17</v>
      </c>
      <c r="E33" s="349">
        <v>0</v>
      </c>
      <c r="F33" s="347">
        <f t="shared" si="5"/>
        <v>9.137055837563452</v>
      </c>
      <c r="G33" s="349">
        <v>0</v>
      </c>
      <c r="H33" s="347">
        <f t="shared" si="5"/>
        <v>20.087620124364047</v>
      </c>
      <c r="I33" s="347">
        <f>SUM(I32/I31)</f>
        <v>12.641363284275755</v>
      </c>
      <c r="J33" s="349">
        <v>0</v>
      </c>
      <c r="K33" s="351">
        <f>(K32/K31)</f>
        <v>13.061831153388823</v>
      </c>
      <c r="L33" s="351">
        <f>(L32/L31)</f>
        <v>33.034407027818446</v>
      </c>
      <c r="M33" s="351">
        <f>(M32/M31)</f>
        <v>16.25784518828452</v>
      </c>
    </row>
    <row r="34" spans="1:13" ht="12.75">
      <c r="A34" s="839"/>
      <c r="B34" s="389" t="s">
        <v>9</v>
      </c>
      <c r="C34" s="349">
        <v>17</v>
      </c>
      <c r="D34" s="347">
        <v>15</v>
      </c>
      <c r="E34" s="347">
        <v>87</v>
      </c>
      <c r="F34" s="347">
        <v>39</v>
      </c>
      <c r="G34" s="349">
        <v>0</v>
      </c>
      <c r="H34" s="349">
        <v>38</v>
      </c>
      <c r="I34" s="349">
        <v>32</v>
      </c>
      <c r="J34" s="349">
        <v>0</v>
      </c>
      <c r="K34" s="354">
        <v>44</v>
      </c>
      <c r="L34" s="354">
        <v>89</v>
      </c>
      <c r="M34" s="354">
        <v>69</v>
      </c>
    </row>
    <row r="35" spans="1:13" ht="12.75">
      <c r="A35" s="839" t="s">
        <v>170</v>
      </c>
      <c r="B35" s="393" t="s">
        <v>3</v>
      </c>
      <c r="C35" s="391">
        <v>3.95</v>
      </c>
      <c r="D35" s="391">
        <v>0.56</v>
      </c>
      <c r="E35" s="391">
        <v>14.75</v>
      </c>
      <c r="F35" s="391">
        <v>7.97</v>
      </c>
      <c r="G35" s="391">
        <v>6.17</v>
      </c>
      <c r="H35" s="391">
        <v>25.39</v>
      </c>
      <c r="I35" s="391">
        <v>23.19</v>
      </c>
      <c r="J35" s="391">
        <v>23.19</v>
      </c>
      <c r="K35" s="347">
        <v>27.65</v>
      </c>
      <c r="L35" s="347">
        <v>12.4</v>
      </c>
      <c r="M35" s="347">
        <v>2.2</v>
      </c>
    </row>
    <row r="36" spans="1:13" ht="12.75">
      <c r="A36" s="839"/>
      <c r="B36" s="394" t="s">
        <v>5</v>
      </c>
      <c r="C36" s="347">
        <v>3.95</v>
      </c>
      <c r="D36" s="347">
        <v>0.56</v>
      </c>
      <c r="E36" s="347">
        <v>14.75</v>
      </c>
      <c r="F36" s="347">
        <v>7.97</v>
      </c>
      <c r="G36" s="347">
        <v>6.17</v>
      </c>
      <c r="H36" s="347">
        <v>25.39</v>
      </c>
      <c r="I36" s="347">
        <v>22.84</v>
      </c>
      <c r="J36" s="347">
        <v>22.84</v>
      </c>
      <c r="K36" s="347">
        <v>27.65</v>
      </c>
      <c r="L36" s="347">
        <v>12.4</v>
      </c>
      <c r="M36" s="347">
        <v>2.2</v>
      </c>
    </row>
    <row r="37" spans="1:13" ht="12.75">
      <c r="A37" s="839"/>
      <c r="B37" s="389" t="s">
        <v>67</v>
      </c>
      <c r="C37" s="347">
        <v>128</v>
      </c>
      <c r="D37" s="347">
        <v>8.96</v>
      </c>
      <c r="E37" s="347">
        <v>177</v>
      </c>
      <c r="F37" s="347">
        <v>227.22</v>
      </c>
      <c r="G37" s="347">
        <v>146.52</v>
      </c>
      <c r="H37" s="347">
        <v>530.64</v>
      </c>
      <c r="I37" s="347">
        <v>460.98</v>
      </c>
      <c r="J37" s="347">
        <v>461</v>
      </c>
      <c r="K37" s="347">
        <v>359.43</v>
      </c>
      <c r="L37" s="347">
        <v>585</v>
      </c>
      <c r="M37" s="347">
        <v>39.53</v>
      </c>
    </row>
    <row r="38" spans="1:13" ht="12.75">
      <c r="A38" s="839"/>
      <c r="B38" s="389" t="s">
        <v>63</v>
      </c>
      <c r="C38" s="346">
        <f aca="true" t="shared" si="6" ref="C38:H38">SUM(C37/C36)</f>
        <v>32.405063291139236</v>
      </c>
      <c r="D38" s="346">
        <f t="shared" si="6"/>
        <v>16</v>
      </c>
      <c r="E38" s="346">
        <f t="shared" si="6"/>
        <v>12</v>
      </c>
      <c r="F38" s="346">
        <f t="shared" si="6"/>
        <v>28.509410288582185</v>
      </c>
      <c r="G38" s="347">
        <f t="shared" si="6"/>
        <v>23.74716369529984</v>
      </c>
      <c r="H38" s="347">
        <f t="shared" si="6"/>
        <v>20.899566758566365</v>
      </c>
      <c r="I38" s="347">
        <f>SUM(I37/I36)</f>
        <v>20.183012259194395</v>
      </c>
      <c r="J38" s="347">
        <f>SUM(J37/J36)</f>
        <v>20.183887915936953</v>
      </c>
      <c r="K38" s="351">
        <f>(K37/K36)</f>
        <v>12.999276672694394</v>
      </c>
      <c r="L38" s="351">
        <f>(L37/L36)</f>
        <v>47.17741935483871</v>
      </c>
      <c r="M38" s="351">
        <f>(M37/M36)</f>
        <v>17.96818181818182</v>
      </c>
    </row>
    <row r="39" spans="1:13" ht="12.75">
      <c r="A39" s="839"/>
      <c r="B39" s="389" t="s">
        <v>9</v>
      </c>
      <c r="C39" s="349">
        <v>12</v>
      </c>
      <c r="D39" s="349">
        <v>4</v>
      </c>
      <c r="E39" s="347">
        <v>14</v>
      </c>
      <c r="F39" s="347">
        <v>16</v>
      </c>
      <c r="G39" s="349">
        <v>16</v>
      </c>
      <c r="H39" s="349">
        <v>24</v>
      </c>
      <c r="I39" s="349">
        <v>45</v>
      </c>
      <c r="J39" s="349">
        <v>45</v>
      </c>
      <c r="K39" s="354">
        <v>51</v>
      </c>
      <c r="L39" s="354">
        <v>45</v>
      </c>
      <c r="M39" s="354">
        <v>11</v>
      </c>
    </row>
    <row r="40" spans="1:13" ht="12.75">
      <c r="A40" s="839" t="s">
        <v>207</v>
      </c>
      <c r="B40" s="393" t="s">
        <v>3</v>
      </c>
      <c r="C40" s="391">
        <v>22.95</v>
      </c>
      <c r="D40" s="391">
        <v>19</v>
      </c>
      <c r="E40" s="391">
        <v>8.66</v>
      </c>
      <c r="F40" s="391">
        <v>9.8</v>
      </c>
      <c r="G40" s="391">
        <v>4.28</v>
      </c>
      <c r="H40" s="392">
        <v>0</v>
      </c>
      <c r="I40" s="392">
        <v>0</v>
      </c>
      <c r="J40" s="392">
        <v>0</v>
      </c>
      <c r="K40" s="347">
        <v>21.3</v>
      </c>
      <c r="L40" s="347">
        <v>51</v>
      </c>
      <c r="M40" s="347">
        <v>146.5</v>
      </c>
    </row>
    <row r="41" spans="1:13" ht="12.75">
      <c r="A41" s="839"/>
      <c r="B41" s="394" t="s">
        <v>5</v>
      </c>
      <c r="C41" s="347">
        <v>8.5</v>
      </c>
      <c r="D41" s="347">
        <v>19</v>
      </c>
      <c r="E41" s="347">
        <v>5.58</v>
      </c>
      <c r="F41" s="347">
        <v>9.78</v>
      </c>
      <c r="G41" s="347">
        <v>4.28</v>
      </c>
      <c r="H41" s="349">
        <v>0</v>
      </c>
      <c r="I41" s="349">
        <v>0</v>
      </c>
      <c r="J41" s="349">
        <v>0</v>
      </c>
      <c r="K41" s="347">
        <v>21.3</v>
      </c>
      <c r="L41" s="347">
        <v>51</v>
      </c>
      <c r="M41" s="347">
        <v>146.5</v>
      </c>
    </row>
    <row r="42" spans="1:13" ht="12.75">
      <c r="A42" s="839"/>
      <c r="B42" s="389" t="s">
        <v>67</v>
      </c>
      <c r="C42" s="347">
        <v>65</v>
      </c>
      <c r="D42" s="347">
        <v>161</v>
      </c>
      <c r="E42" s="347">
        <v>156.24</v>
      </c>
      <c r="F42" s="347">
        <v>200</v>
      </c>
      <c r="G42" s="347">
        <v>64.2</v>
      </c>
      <c r="H42" s="349">
        <v>0</v>
      </c>
      <c r="I42" s="349">
        <v>0</v>
      </c>
      <c r="J42" s="349">
        <v>0</v>
      </c>
      <c r="K42" s="347">
        <v>234.79</v>
      </c>
      <c r="L42" s="347">
        <v>1380</v>
      </c>
      <c r="M42" s="347">
        <v>1610</v>
      </c>
    </row>
    <row r="43" spans="1:13" ht="12.75">
      <c r="A43" s="839"/>
      <c r="B43" s="389" t="s">
        <v>63</v>
      </c>
      <c r="C43" s="346">
        <f>SUM(C42/C41)</f>
        <v>7.647058823529412</v>
      </c>
      <c r="D43" s="346">
        <f>SUM(D42/D41)</f>
        <v>8.473684210526315</v>
      </c>
      <c r="E43" s="346">
        <f>SUM(E42/E41)</f>
        <v>28</v>
      </c>
      <c r="F43" s="346">
        <f>SUM(F42/F41)</f>
        <v>20.449897750511248</v>
      </c>
      <c r="G43" s="346">
        <f>SUM(G42/G41)</f>
        <v>15</v>
      </c>
      <c r="H43" s="349">
        <v>0</v>
      </c>
      <c r="I43" s="349">
        <v>0</v>
      </c>
      <c r="J43" s="349">
        <v>0</v>
      </c>
      <c r="K43" s="351">
        <f>(K42/K41)</f>
        <v>11.02300469483568</v>
      </c>
      <c r="L43" s="351">
        <f>(L42/L41)</f>
        <v>27.058823529411764</v>
      </c>
      <c r="M43" s="351">
        <f>(M42/M41)</f>
        <v>10.98976109215017</v>
      </c>
    </row>
    <row r="44" spans="1:13" ht="12.75">
      <c r="A44" s="839"/>
      <c r="B44" s="389" t="s">
        <v>9</v>
      </c>
      <c r="C44" s="347">
        <v>43</v>
      </c>
      <c r="D44" s="349">
        <v>48</v>
      </c>
      <c r="E44" s="347">
        <v>47</v>
      </c>
      <c r="F44" s="347">
        <v>44</v>
      </c>
      <c r="G44" s="349">
        <v>26</v>
      </c>
      <c r="H44" s="349">
        <v>0</v>
      </c>
      <c r="I44" s="349">
        <v>0</v>
      </c>
      <c r="J44" s="349">
        <v>0</v>
      </c>
      <c r="K44" s="354">
        <v>55</v>
      </c>
      <c r="L44" s="354">
        <v>1</v>
      </c>
      <c r="M44" s="354">
        <v>88</v>
      </c>
    </row>
    <row r="45" spans="1:13" ht="12.75">
      <c r="A45" s="839" t="s">
        <v>172</v>
      </c>
      <c r="B45" s="393" t="s">
        <v>3</v>
      </c>
      <c r="C45" s="392">
        <v>0</v>
      </c>
      <c r="D45" s="392">
        <v>0</v>
      </c>
      <c r="E45" s="391">
        <v>28</v>
      </c>
      <c r="F45" s="391">
        <v>27</v>
      </c>
      <c r="G45" s="391">
        <v>65</v>
      </c>
      <c r="H45" s="391">
        <v>47.5</v>
      </c>
      <c r="I45" s="391">
        <v>86</v>
      </c>
      <c r="J45" s="392">
        <v>0</v>
      </c>
      <c r="K45" s="347">
        <v>18.5</v>
      </c>
      <c r="L45" s="347">
        <v>10.5</v>
      </c>
      <c r="M45" s="347">
        <v>18</v>
      </c>
    </row>
    <row r="46" spans="1:13" ht="12.75">
      <c r="A46" s="839"/>
      <c r="B46" s="394" t="s">
        <v>5</v>
      </c>
      <c r="C46" s="349">
        <v>0</v>
      </c>
      <c r="D46" s="349">
        <v>0</v>
      </c>
      <c r="E46" s="347">
        <v>17</v>
      </c>
      <c r="F46" s="347">
        <v>27</v>
      </c>
      <c r="G46" s="347">
        <v>65</v>
      </c>
      <c r="H46" s="347">
        <v>47.5</v>
      </c>
      <c r="I46" s="347">
        <v>86</v>
      </c>
      <c r="J46" s="349">
        <v>0</v>
      </c>
      <c r="K46" s="347">
        <v>18.5</v>
      </c>
      <c r="L46" s="347">
        <v>4.5</v>
      </c>
      <c r="M46" s="347">
        <v>18</v>
      </c>
    </row>
    <row r="47" spans="1:13" ht="12.75">
      <c r="A47" s="839"/>
      <c r="B47" s="389" t="s">
        <v>67</v>
      </c>
      <c r="C47" s="349">
        <v>0</v>
      </c>
      <c r="D47" s="349">
        <v>0</v>
      </c>
      <c r="E47" s="347">
        <v>476</v>
      </c>
      <c r="F47" s="347">
        <v>216</v>
      </c>
      <c r="G47" s="347">
        <v>1301.3</v>
      </c>
      <c r="H47" s="347">
        <v>570</v>
      </c>
      <c r="I47" s="347">
        <v>1032</v>
      </c>
      <c r="J47" s="349">
        <v>0</v>
      </c>
      <c r="K47" s="347">
        <v>185</v>
      </c>
      <c r="L47" s="347">
        <v>54</v>
      </c>
      <c r="M47" s="347">
        <v>324</v>
      </c>
    </row>
    <row r="48" spans="1:13" ht="12.75">
      <c r="A48" s="839"/>
      <c r="B48" s="389" t="s">
        <v>63</v>
      </c>
      <c r="C48" s="349">
        <v>0</v>
      </c>
      <c r="D48" s="349">
        <v>0</v>
      </c>
      <c r="E48" s="346">
        <f>SUM(E47/E46)</f>
        <v>28</v>
      </c>
      <c r="F48" s="346">
        <f>SUM(F47/F46)</f>
        <v>8</v>
      </c>
      <c r="G48" s="346">
        <f>SUM(G47/G46)</f>
        <v>20.02</v>
      </c>
      <c r="H48" s="346">
        <f>SUM(H47/H46)</f>
        <v>12</v>
      </c>
      <c r="I48" s="346">
        <f>SUM(I47/I46)</f>
        <v>12</v>
      </c>
      <c r="J48" s="349">
        <v>0</v>
      </c>
      <c r="K48" s="351">
        <f>(K47/K46)</f>
        <v>10</v>
      </c>
      <c r="L48" s="351">
        <f>(L47/L46)</f>
        <v>12</v>
      </c>
      <c r="M48" s="351">
        <f>(M47/M46)</f>
        <v>18</v>
      </c>
    </row>
    <row r="49" spans="1:13" ht="12.75">
      <c r="A49" s="839"/>
      <c r="B49" s="389" t="s">
        <v>9</v>
      </c>
      <c r="C49" s="349">
        <v>0</v>
      </c>
      <c r="D49" s="349">
        <v>0</v>
      </c>
      <c r="E49" s="349">
        <v>55</v>
      </c>
      <c r="F49" s="347">
        <v>52</v>
      </c>
      <c r="G49" s="349">
        <v>92</v>
      </c>
      <c r="H49" s="349">
        <v>85</v>
      </c>
      <c r="I49" s="349">
        <v>50</v>
      </c>
      <c r="J49" s="349">
        <v>0</v>
      </c>
      <c r="K49" s="354">
        <v>24</v>
      </c>
      <c r="L49" s="354">
        <v>18</v>
      </c>
      <c r="M49" s="354">
        <v>23</v>
      </c>
    </row>
    <row r="50" spans="1:13" ht="12.75">
      <c r="A50" s="839" t="s">
        <v>23</v>
      </c>
      <c r="B50" s="390" t="s">
        <v>3</v>
      </c>
      <c r="C50" s="391">
        <v>5.09</v>
      </c>
      <c r="D50" s="392">
        <v>0</v>
      </c>
      <c r="E50" s="391">
        <v>3.75</v>
      </c>
      <c r="F50" s="391">
        <v>2.9</v>
      </c>
      <c r="G50" s="391">
        <v>3.1</v>
      </c>
      <c r="H50" s="391">
        <v>1.5</v>
      </c>
      <c r="I50" s="391">
        <v>80</v>
      </c>
      <c r="J50" s="391">
        <v>80</v>
      </c>
      <c r="K50" s="392">
        <v>0</v>
      </c>
      <c r="L50" s="349">
        <v>0</v>
      </c>
      <c r="M50" s="349">
        <v>0</v>
      </c>
    </row>
    <row r="51" spans="1:13" ht="12.75">
      <c r="A51" s="839"/>
      <c r="B51" s="390" t="s">
        <v>5</v>
      </c>
      <c r="C51" s="347">
        <v>5.09</v>
      </c>
      <c r="D51" s="349">
        <v>0</v>
      </c>
      <c r="E51" s="347">
        <v>3.45</v>
      </c>
      <c r="F51" s="347">
        <v>2.9</v>
      </c>
      <c r="G51" s="347">
        <v>3.1</v>
      </c>
      <c r="H51" s="347">
        <v>1.5</v>
      </c>
      <c r="I51" s="347">
        <v>80</v>
      </c>
      <c r="J51" s="347">
        <v>80</v>
      </c>
      <c r="K51" s="349">
        <v>0</v>
      </c>
      <c r="L51" s="349">
        <v>0</v>
      </c>
      <c r="M51" s="349">
        <v>0</v>
      </c>
    </row>
    <row r="52" spans="1:13" ht="12.75">
      <c r="A52" s="839"/>
      <c r="B52" s="390" t="s">
        <v>127</v>
      </c>
      <c r="C52" s="347">
        <v>50.33</v>
      </c>
      <c r="D52" s="349">
        <v>0</v>
      </c>
      <c r="E52" s="347">
        <v>48.3</v>
      </c>
      <c r="F52" s="347">
        <v>29</v>
      </c>
      <c r="G52" s="347">
        <v>24.8</v>
      </c>
      <c r="H52" s="347">
        <v>7.2</v>
      </c>
      <c r="I52" s="347">
        <v>960</v>
      </c>
      <c r="J52" s="347">
        <v>960</v>
      </c>
      <c r="K52" s="349">
        <v>0</v>
      </c>
      <c r="L52" s="349">
        <v>0</v>
      </c>
      <c r="M52" s="349">
        <v>0</v>
      </c>
    </row>
    <row r="53" spans="1:13" ht="12.75">
      <c r="A53" s="839"/>
      <c r="B53" s="389" t="s">
        <v>128</v>
      </c>
      <c r="C53" s="346">
        <f>SUM(C52/C51)</f>
        <v>9.888015717092339</v>
      </c>
      <c r="D53" s="349">
        <v>0</v>
      </c>
      <c r="E53" s="351">
        <f aca="true" t="shared" si="7" ref="E53:J53">(E52/E51)</f>
        <v>13.999999999999998</v>
      </c>
      <c r="F53" s="351">
        <f t="shared" si="7"/>
        <v>10</v>
      </c>
      <c r="G53" s="351">
        <f t="shared" si="7"/>
        <v>8</v>
      </c>
      <c r="H53" s="351">
        <f t="shared" si="7"/>
        <v>4.8</v>
      </c>
      <c r="I53" s="351">
        <f t="shared" si="7"/>
        <v>12</v>
      </c>
      <c r="J53" s="351">
        <f t="shared" si="7"/>
        <v>12</v>
      </c>
      <c r="K53" s="349">
        <v>0</v>
      </c>
      <c r="L53" s="359">
        <v>0</v>
      </c>
      <c r="M53" s="349">
        <v>0</v>
      </c>
    </row>
    <row r="54" spans="1:13" ht="12.75">
      <c r="A54" s="839"/>
      <c r="B54" s="389" t="s">
        <v>9</v>
      </c>
      <c r="C54" s="349">
        <v>9</v>
      </c>
      <c r="D54" s="349">
        <v>0</v>
      </c>
      <c r="E54" s="349">
        <v>8</v>
      </c>
      <c r="F54" s="349">
        <v>7</v>
      </c>
      <c r="G54" s="349">
        <v>7</v>
      </c>
      <c r="H54" s="349">
        <v>2</v>
      </c>
      <c r="I54" s="349">
        <v>50</v>
      </c>
      <c r="J54" s="349">
        <v>50</v>
      </c>
      <c r="K54" s="349">
        <v>0</v>
      </c>
      <c r="L54" s="349">
        <v>0</v>
      </c>
      <c r="M54" s="349">
        <v>0</v>
      </c>
    </row>
    <row r="55" spans="1:13" ht="12.75">
      <c r="A55" s="839" t="s">
        <v>123</v>
      </c>
      <c r="B55" s="390" t="s">
        <v>3</v>
      </c>
      <c r="C55" s="392">
        <v>0</v>
      </c>
      <c r="D55" s="392">
        <v>0</v>
      </c>
      <c r="E55" s="392">
        <v>0</v>
      </c>
      <c r="F55" s="392">
        <v>0</v>
      </c>
      <c r="G55" s="392">
        <v>0</v>
      </c>
      <c r="H55" s="392">
        <v>0</v>
      </c>
      <c r="I55" s="392">
        <v>0</v>
      </c>
      <c r="J55" s="392">
        <v>0</v>
      </c>
      <c r="K55" s="392">
        <v>0</v>
      </c>
      <c r="L55" s="397">
        <v>1</v>
      </c>
      <c r="M55" s="349">
        <v>0</v>
      </c>
    </row>
    <row r="56" spans="1:13" ht="12.75">
      <c r="A56" s="839"/>
      <c r="B56" s="390" t="s">
        <v>5</v>
      </c>
      <c r="C56" s="349">
        <v>0</v>
      </c>
      <c r="D56" s="349">
        <v>0</v>
      </c>
      <c r="E56" s="349">
        <v>0</v>
      </c>
      <c r="F56" s="349">
        <v>0</v>
      </c>
      <c r="G56" s="349">
        <v>0</v>
      </c>
      <c r="H56" s="349">
        <v>0</v>
      </c>
      <c r="I56" s="349">
        <v>0</v>
      </c>
      <c r="J56" s="349">
        <v>0</v>
      </c>
      <c r="K56" s="349">
        <v>0</v>
      </c>
      <c r="L56" s="397">
        <v>1</v>
      </c>
      <c r="M56" s="349">
        <v>0</v>
      </c>
    </row>
    <row r="57" spans="1:13" ht="12.75">
      <c r="A57" s="839"/>
      <c r="B57" s="390" t="s">
        <v>127</v>
      </c>
      <c r="C57" s="349">
        <v>0</v>
      </c>
      <c r="D57" s="349">
        <v>0</v>
      </c>
      <c r="E57" s="349">
        <v>0</v>
      </c>
      <c r="F57" s="349">
        <v>0</v>
      </c>
      <c r="G57" s="349">
        <v>0</v>
      </c>
      <c r="H57" s="349">
        <v>0</v>
      </c>
      <c r="I57" s="349">
        <v>0</v>
      </c>
      <c r="J57" s="349">
        <v>0</v>
      </c>
      <c r="K57" s="349">
        <v>0</v>
      </c>
      <c r="L57" s="397">
        <v>10</v>
      </c>
      <c r="M57" s="349">
        <v>0</v>
      </c>
    </row>
    <row r="58" spans="1:13" ht="12.75">
      <c r="A58" s="839"/>
      <c r="B58" s="389" t="s">
        <v>128</v>
      </c>
      <c r="C58" s="349">
        <v>0</v>
      </c>
      <c r="D58" s="349">
        <v>0</v>
      </c>
      <c r="E58" s="349">
        <v>0</v>
      </c>
      <c r="F58" s="349">
        <v>0</v>
      </c>
      <c r="G58" s="349">
        <v>0</v>
      </c>
      <c r="H58" s="349">
        <v>0</v>
      </c>
      <c r="I58" s="349">
        <v>0</v>
      </c>
      <c r="J58" s="349">
        <v>0</v>
      </c>
      <c r="K58" s="349">
        <v>0</v>
      </c>
      <c r="L58" s="351">
        <f>(L57/L56)</f>
        <v>10</v>
      </c>
      <c r="M58" s="349">
        <v>0</v>
      </c>
    </row>
    <row r="59" spans="1:13" ht="12.75">
      <c r="A59" s="839"/>
      <c r="B59" s="389" t="s">
        <v>9</v>
      </c>
      <c r="C59" s="349">
        <v>0</v>
      </c>
      <c r="D59" s="349">
        <v>0</v>
      </c>
      <c r="E59" s="349">
        <v>0</v>
      </c>
      <c r="F59" s="349">
        <v>0</v>
      </c>
      <c r="G59" s="349">
        <v>0</v>
      </c>
      <c r="H59" s="349">
        <v>0</v>
      </c>
      <c r="I59" s="349">
        <v>0</v>
      </c>
      <c r="J59" s="349">
        <v>0</v>
      </c>
      <c r="K59" s="349">
        <v>0</v>
      </c>
      <c r="L59" s="354">
        <v>1</v>
      </c>
      <c r="M59" s="349">
        <v>0</v>
      </c>
    </row>
    <row r="60" spans="1:13" ht="12.75">
      <c r="A60" s="840" t="s">
        <v>40</v>
      </c>
      <c r="B60" s="390" t="s">
        <v>3</v>
      </c>
      <c r="C60" s="392">
        <v>0</v>
      </c>
      <c r="D60" s="392">
        <v>0</v>
      </c>
      <c r="E60" s="391">
        <v>68</v>
      </c>
      <c r="F60" s="392">
        <v>0</v>
      </c>
      <c r="G60" s="392">
        <v>0</v>
      </c>
      <c r="H60" s="392">
        <v>0</v>
      </c>
      <c r="I60" s="391">
        <v>12</v>
      </c>
      <c r="J60" s="391">
        <v>12</v>
      </c>
      <c r="K60" s="347">
        <v>20</v>
      </c>
      <c r="L60" s="349">
        <v>0</v>
      </c>
      <c r="M60" s="397">
        <v>25</v>
      </c>
    </row>
    <row r="61" spans="1:13" ht="12.75">
      <c r="A61" s="840"/>
      <c r="B61" s="390" t="s">
        <v>5</v>
      </c>
      <c r="C61" s="349">
        <v>0</v>
      </c>
      <c r="D61" s="349">
        <v>0</v>
      </c>
      <c r="E61" s="347">
        <v>30</v>
      </c>
      <c r="F61" s="349">
        <v>0</v>
      </c>
      <c r="G61" s="349">
        <v>0</v>
      </c>
      <c r="H61" s="349">
        <v>0</v>
      </c>
      <c r="I61" s="347">
        <v>12</v>
      </c>
      <c r="J61" s="347">
        <v>12</v>
      </c>
      <c r="K61" s="347">
        <v>20</v>
      </c>
      <c r="L61" s="349">
        <v>0</v>
      </c>
      <c r="M61" s="397">
        <v>25</v>
      </c>
    </row>
    <row r="62" spans="1:13" ht="12.75">
      <c r="A62" s="840"/>
      <c r="B62" s="390" t="s">
        <v>127</v>
      </c>
      <c r="C62" s="349">
        <v>0</v>
      </c>
      <c r="D62" s="349">
        <v>0</v>
      </c>
      <c r="E62" s="347">
        <v>450</v>
      </c>
      <c r="F62" s="349">
        <v>0</v>
      </c>
      <c r="G62" s="349">
        <v>0</v>
      </c>
      <c r="H62" s="349">
        <v>0</v>
      </c>
      <c r="I62" s="347">
        <v>216</v>
      </c>
      <c r="J62" s="347">
        <v>216</v>
      </c>
      <c r="K62" s="347">
        <v>370</v>
      </c>
      <c r="L62" s="349">
        <v>0</v>
      </c>
      <c r="M62" s="397">
        <v>450</v>
      </c>
    </row>
    <row r="63" spans="1:13" ht="12.75">
      <c r="A63" s="840"/>
      <c r="B63" s="389" t="s">
        <v>128</v>
      </c>
      <c r="C63" s="349">
        <v>0</v>
      </c>
      <c r="D63" s="349">
        <v>0</v>
      </c>
      <c r="E63" s="351">
        <f>(E62/E61)</f>
        <v>15</v>
      </c>
      <c r="F63" s="349">
        <v>0</v>
      </c>
      <c r="G63" s="349">
        <v>0</v>
      </c>
      <c r="H63" s="349">
        <v>0</v>
      </c>
      <c r="I63" s="351">
        <f>(I62/I61)</f>
        <v>18</v>
      </c>
      <c r="J63" s="351">
        <f>(J62/J61)</f>
        <v>18</v>
      </c>
      <c r="K63" s="351">
        <f>(K62/K61)</f>
        <v>18.5</v>
      </c>
      <c r="L63" s="359">
        <v>0</v>
      </c>
      <c r="M63" s="351">
        <f>(M62/M61)</f>
        <v>18</v>
      </c>
    </row>
    <row r="64" spans="1:13" ht="12.75">
      <c r="A64" s="840"/>
      <c r="B64" s="389" t="s">
        <v>9</v>
      </c>
      <c r="C64" s="349">
        <v>0</v>
      </c>
      <c r="D64" s="349">
        <v>0</v>
      </c>
      <c r="E64" s="349">
        <v>130</v>
      </c>
      <c r="F64" s="349">
        <v>0</v>
      </c>
      <c r="G64" s="349">
        <v>0</v>
      </c>
      <c r="H64" s="349">
        <v>0</v>
      </c>
      <c r="I64" s="349">
        <v>95</v>
      </c>
      <c r="J64" s="349">
        <v>95</v>
      </c>
      <c r="K64" s="354">
        <v>83</v>
      </c>
      <c r="L64" s="349">
        <v>0</v>
      </c>
      <c r="M64" s="354">
        <v>90</v>
      </c>
    </row>
    <row r="65" spans="1:13" ht="12.75">
      <c r="A65" s="843" t="s">
        <v>142</v>
      </c>
      <c r="B65" s="390" t="s">
        <v>3</v>
      </c>
      <c r="C65" s="392">
        <v>0</v>
      </c>
      <c r="D65" s="392">
        <v>0</v>
      </c>
      <c r="E65" s="392">
        <v>0</v>
      </c>
      <c r="F65" s="391">
        <v>36</v>
      </c>
      <c r="G65" s="392">
        <v>0</v>
      </c>
      <c r="H65" s="391">
        <v>27.5</v>
      </c>
      <c r="I65" s="391">
        <v>82</v>
      </c>
      <c r="J65" s="391">
        <v>82</v>
      </c>
      <c r="K65" s="347">
        <v>54.2</v>
      </c>
      <c r="L65" s="347">
        <v>61.5</v>
      </c>
      <c r="M65" s="347">
        <v>55.2</v>
      </c>
    </row>
    <row r="66" spans="1:13" ht="12.75">
      <c r="A66" s="843"/>
      <c r="B66" s="390" t="s">
        <v>5</v>
      </c>
      <c r="C66" s="349">
        <v>0</v>
      </c>
      <c r="D66" s="349">
        <v>0</v>
      </c>
      <c r="E66" s="349">
        <v>0</v>
      </c>
      <c r="F66" s="347">
        <v>36</v>
      </c>
      <c r="G66" s="349">
        <v>0</v>
      </c>
      <c r="H66" s="347">
        <v>15</v>
      </c>
      <c r="I66" s="347">
        <v>81.95</v>
      </c>
      <c r="J66" s="391">
        <v>30</v>
      </c>
      <c r="K66" s="347">
        <v>36.7</v>
      </c>
      <c r="L66" s="347">
        <v>61.5</v>
      </c>
      <c r="M66" s="347">
        <v>18.5</v>
      </c>
    </row>
    <row r="67" spans="1:13" ht="12.75">
      <c r="A67" s="843"/>
      <c r="B67" s="390" t="s">
        <v>127</v>
      </c>
      <c r="C67" s="349">
        <v>0</v>
      </c>
      <c r="D67" s="349">
        <v>0</v>
      </c>
      <c r="E67" s="349">
        <v>0</v>
      </c>
      <c r="F67" s="347">
        <v>216</v>
      </c>
      <c r="G67" s="349">
        <v>0</v>
      </c>
      <c r="H67" s="347">
        <v>120</v>
      </c>
      <c r="I67" s="347">
        <v>600</v>
      </c>
      <c r="J67" s="391">
        <v>192</v>
      </c>
      <c r="K67" s="347">
        <v>225</v>
      </c>
      <c r="L67" s="347">
        <v>695</v>
      </c>
      <c r="M67" s="347">
        <v>274</v>
      </c>
    </row>
    <row r="68" spans="1:13" ht="12.75">
      <c r="A68" s="843"/>
      <c r="B68" s="389" t="s">
        <v>128</v>
      </c>
      <c r="C68" s="349">
        <v>0</v>
      </c>
      <c r="D68" s="349">
        <v>0</v>
      </c>
      <c r="E68" s="349">
        <v>0</v>
      </c>
      <c r="F68" s="351">
        <f>(F67/F66)</f>
        <v>6</v>
      </c>
      <c r="G68" s="349">
        <v>0</v>
      </c>
      <c r="H68" s="351">
        <f aca="true" t="shared" si="8" ref="H68:M68">(H67/H66)</f>
        <v>8</v>
      </c>
      <c r="I68" s="351">
        <f t="shared" si="8"/>
        <v>7.3215375228798045</v>
      </c>
      <c r="J68" s="434">
        <f t="shared" si="8"/>
        <v>6.4</v>
      </c>
      <c r="K68" s="351">
        <f t="shared" si="8"/>
        <v>6.130790190735694</v>
      </c>
      <c r="L68" s="351">
        <f t="shared" si="8"/>
        <v>11.300813008130081</v>
      </c>
      <c r="M68" s="351">
        <f t="shared" si="8"/>
        <v>14.81081081081081</v>
      </c>
    </row>
    <row r="69" spans="1:13" ht="12.75">
      <c r="A69" s="843"/>
      <c r="B69" s="389" t="s">
        <v>9</v>
      </c>
      <c r="C69" s="349">
        <v>0</v>
      </c>
      <c r="D69" s="349">
        <v>0</v>
      </c>
      <c r="E69" s="349">
        <v>0</v>
      </c>
      <c r="F69" s="349">
        <v>61</v>
      </c>
      <c r="G69" s="349">
        <v>0</v>
      </c>
      <c r="H69" s="349">
        <v>38</v>
      </c>
      <c r="I69" s="349">
        <v>88</v>
      </c>
      <c r="J69" s="392">
        <v>88</v>
      </c>
      <c r="K69" s="354"/>
      <c r="L69" s="354">
        <v>70</v>
      </c>
      <c r="M69" s="354">
        <v>74</v>
      </c>
    </row>
    <row r="70" spans="1:28" s="48" customFormat="1" ht="15.75">
      <c r="A70" s="800" t="s">
        <v>280</v>
      </c>
      <c r="B70" s="800"/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  <c r="Y70" s="800"/>
      <c r="Z70" s="800"/>
      <c r="AA70" s="800"/>
      <c r="AB70" s="800"/>
    </row>
    <row r="71" spans="1:2" ht="12.75">
      <c r="A71" s="796"/>
      <c r="B71" s="796"/>
    </row>
    <row r="72" spans="1:2" ht="12.75">
      <c r="A72" s="12"/>
      <c r="B72" s="12"/>
    </row>
    <row r="73" spans="1:2" ht="12.75">
      <c r="A73" s="12"/>
      <c r="B73" s="12"/>
    </row>
  </sheetData>
  <sheetProtection/>
  <mergeCells count="18">
    <mergeCell ref="A30:A34"/>
    <mergeCell ref="A65:A69"/>
    <mergeCell ref="A70:AB70"/>
    <mergeCell ref="A71:B71"/>
    <mergeCell ref="A35:A39"/>
    <mergeCell ref="A40:A44"/>
    <mergeCell ref="A45:A49"/>
    <mergeCell ref="A50:A54"/>
    <mergeCell ref="A8:M8"/>
    <mergeCell ref="A55:A59"/>
    <mergeCell ref="A60:A64"/>
    <mergeCell ref="A1:L5"/>
    <mergeCell ref="A10:A14"/>
    <mergeCell ref="A15:A19"/>
    <mergeCell ref="A6:M6"/>
    <mergeCell ref="A7:M7"/>
    <mergeCell ref="A20:A24"/>
    <mergeCell ref="A25:A29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F78"/>
  <sheetViews>
    <sheetView zoomScale="87" zoomScaleNormal="87" zoomScalePageLayoutView="0" workbookViewId="0" topLeftCell="A34">
      <selection activeCell="AG54" sqref="AG54"/>
    </sheetView>
  </sheetViews>
  <sheetFormatPr defaultColWidth="11.421875" defaultRowHeight="12.75"/>
  <cols>
    <col min="1" max="1" width="19.140625" style="0" customWidth="1"/>
    <col min="2" max="2" width="23.00390625" style="0" customWidth="1"/>
    <col min="3" max="12" width="11.421875" style="0" hidden="1" customWidth="1"/>
    <col min="13" max="16" width="12.00390625" style="0" hidden="1" customWidth="1"/>
    <col min="17" max="17" width="14.00390625" style="0" hidden="1" customWidth="1"/>
    <col min="18" max="18" width="14.140625" style="0" hidden="1" customWidth="1"/>
    <col min="19" max="19" width="13.57421875" style="0" hidden="1" customWidth="1"/>
    <col min="20" max="20" width="13.421875" style="0" hidden="1" customWidth="1"/>
    <col min="21" max="21" width="13.8515625" style="0" hidden="1" customWidth="1"/>
    <col min="22" max="22" width="13.421875" style="0" customWidth="1"/>
    <col min="23" max="23" width="12.28125" style="0" customWidth="1"/>
    <col min="24" max="25" width="14.00390625" style="0" bestFit="1" customWidth="1"/>
    <col min="26" max="28" width="13.57421875" style="0" customWidth="1"/>
    <col min="30" max="30" width="11.421875" style="48" customWidth="1"/>
  </cols>
  <sheetData>
    <row r="1" spans="1:32" ht="12.7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333"/>
      <c r="AE1" s="290"/>
      <c r="AF1" s="290"/>
    </row>
    <row r="2" spans="1:32" ht="12.75">
      <c r="A2" s="841"/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333"/>
      <c r="AE2" s="290"/>
      <c r="AF2" s="290"/>
    </row>
    <row r="3" spans="1:32" ht="12.75">
      <c r="A3" s="841"/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333"/>
      <c r="AE3" s="290"/>
      <c r="AF3" s="290"/>
    </row>
    <row r="4" spans="1:32" ht="12.75">
      <c r="A4" s="845"/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290"/>
      <c r="AF4" s="290"/>
    </row>
    <row r="5" spans="1:32" ht="12.75" customHeight="1">
      <c r="A5" s="805" t="s">
        <v>166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</row>
    <row r="6" spans="1:32" ht="12" customHeight="1">
      <c r="A6" s="805" t="s">
        <v>183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</row>
    <row r="7" spans="1:32" ht="16.5" customHeight="1">
      <c r="A7" s="805" t="s">
        <v>271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</row>
    <row r="8" spans="1:32" ht="19.5" customHeight="1">
      <c r="A8" s="382"/>
      <c r="B8" s="382" t="s">
        <v>64</v>
      </c>
      <c r="C8" s="382" t="s">
        <v>29</v>
      </c>
      <c r="D8" s="382" t="s">
        <v>30</v>
      </c>
      <c r="E8" s="382" t="s">
        <v>31</v>
      </c>
      <c r="F8" s="382" t="s">
        <v>32</v>
      </c>
      <c r="G8" s="440" t="s">
        <v>33</v>
      </c>
      <c r="H8" s="440" t="s">
        <v>34</v>
      </c>
      <c r="I8" s="440" t="s">
        <v>35</v>
      </c>
      <c r="J8" s="440" t="s">
        <v>36</v>
      </c>
      <c r="K8" s="440" t="s">
        <v>37</v>
      </c>
      <c r="L8" s="440" t="s">
        <v>38</v>
      </c>
      <c r="M8" s="440" t="s">
        <v>42</v>
      </c>
      <c r="N8" s="440" t="s">
        <v>43</v>
      </c>
      <c r="O8" s="440" t="s">
        <v>44</v>
      </c>
      <c r="P8" s="440" t="s">
        <v>45</v>
      </c>
      <c r="Q8" s="440" t="s">
        <v>65</v>
      </c>
      <c r="R8" s="440" t="s">
        <v>66</v>
      </c>
      <c r="S8" s="440" t="s">
        <v>48</v>
      </c>
      <c r="T8" s="440" t="s">
        <v>49</v>
      </c>
      <c r="U8" s="440" t="s">
        <v>120</v>
      </c>
      <c r="V8" s="337" t="s">
        <v>139</v>
      </c>
      <c r="W8" s="337" t="s">
        <v>301</v>
      </c>
      <c r="X8" s="337" t="s">
        <v>300</v>
      </c>
      <c r="Y8" s="337" t="s">
        <v>302</v>
      </c>
      <c r="Z8" s="337" t="s">
        <v>303</v>
      </c>
      <c r="AA8" s="337" t="s">
        <v>304</v>
      </c>
      <c r="AB8" s="337" t="s">
        <v>305</v>
      </c>
      <c r="AC8" s="337" t="s">
        <v>306</v>
      </c>
      <c r="AD8" s="337" t="s">
        <v>307</v>
      </c>
      <c r="AE8" s="337" t="s">
        <v>298</v>
      </c>
      <c r="AF8" s="337" t="s">
        <v>299</v>
      </c>
    </row>
    <row r="9" spans="1:32" s="12" customFormat="1" ht="12.75" customHeight="1">
      <c r="A9" s="846" t="s">
        <v>27</v>
      </c>
      <c r="B9" s="441" t="s">
        <v>3</v>
      </c>
      <c r="C9" s="386">
        <f aca="true" t="shared" si="0" ref="C9:AC9">SUM(C14+C19+C24+C29+C34+C44+C49+C54+C59+C64+C39)</f>
        <v>731.3399999999999</v>
      </c>
      <c r="D9" s="386">
        <f t="shared" si="0"/>
        <v>824.47</v>
      </c>
      <c r="E9" s="386">
        <f t="shared" si="0"/>
        <v>1122.8300000000002</v>
      </c>
      <c r="F9" s="386">
        <f t="shared" si="0"/>
        <v>753</v>
      </c>
      <c r="G9" s="386">
        <f t="shared" si="0"/>
        <v>1430.93</v>
      </c>
      <c r="H9" s="386">
        <f t="shared" si="0"/>
        <v>1411.2800000000002</v>
      </c>
      <c r="I9" s="386">
        <f t="shared" si="0"/>
        <v>1002.35</v>
      </c>
      <c r="J9" s="386">
        <f t="shared" si="0"/>
        <v>1197.0600000000002</v>
      </c>
      <c r="K9" s="386">
        <f t="shared" si="0"/>
        <v>3283.75</v>
      </c>
      <c r="L9" s="386">
        <f t="shared" si="0"/>
        <v>2861.83</v>
      </c>
      <c r="M9" s="386">
        <f t="shared" si="0"/>
        <v>2034.9199999999998</v>
      </c>
      <c r="N9" s="386">
        <f t="shared" si="0"/>
        <v>2017.52</v>
      </c>
      <c r="O9" s="386">
        <f t="shared" si="0"/>
        <v>3049.02</v>
      </c>
      <c r="P9" s="386">
        <f t="shared" si="0"/>
        <v>3646.5699999999997</v>
      </c>
      <c r="Q9" s="386">
        <f t="shared" si="0"/>
        <v>3542.1</v>
      </c>
      <c r="R9" s="386">
        <f t="shared" si="0"/>
        <v>1786.95</v>
      </c>
      <c r="S9" s="386">
        <f t="shared" si="0"/>
        <v>1501.97</v>
      </c>
      <c r="T9" s="386">
        <f t="shared" si="0"/>
        <v>1039.87</v>
      </c>
      <c r="U9" s="386">
        <f t="shared" si="0"/>
        <v>1442.18</v>
      </c>
      <c r="V9" s="386">
        <f t="shared" si="0"/>
        <v>2060.9300000000003</v>
      </c>
      <c r="W9" s="386">
        <f t="shared" si="0"/>
        <v>1619.22</v>
      </c>
      <c r="X9" s="386">
        <f t="shared" si="0"/>
        <v>1475.7099999999998</v>
      </c>
      <c r="Y9" s="386">
        <f t="shared" si="0"/>
        <v>1652.52</v>
      </c>
      <c r="Z9" s="386">
        <f t="shared" si="0"/>
        <v>1807</v>
      </c>
      <c r="AA9" s="386">
        <f t="shared" si="0"/>
        <v>1163.3000000000002</v>
      </c>
      <c r="AB9" s="386">
        <f t="shared" si="0"/>
        <v>996.49</v>
      </c>
      <c r="AC9" s="386">
        <f t="shared" si="0"/>
        <v>1260.73</v>
      </c>
      <c r="AD9" s="386">
        <f aca="true" t="shared" si="1" ref="AD9:AE11">SUM(AD14+AD19+AD24+AD29+AD34+AD44+AD49+AD54+AD59+AD64+AD39)</f>
        <v>1315.02</v>
      </c>
      <c r="AE9" s="386">
        <f t="shared" si="1"/>
        <v>821.0499999999998</v>
      </c>
      <c r="AF9" s="386">
        <f>SUM(AF14+AF19+AF24+AF29+AF34+AF44+AF49+AF54+AF59+AF64+AF39)</f>
        <v>1986.7699999999998</v>
      </c>
    </row>
    <row r="10" spans="1:32" s="12" customFormat="1" ht="12.75" customHeight="1">
      <c r="A10" s="846"/>
      <c r="B10" s="441" t="s">
        <v>5</v>
      </c>
      <c r="C10" s="386">
        <f aca="true" t="shared" si="2" ref="C10:AC10">SUM(C15+C20+C25+C30+C35+C45+C50+C55+C60+C65+C40)</f>
        <v>725.9999999999999</v>
      </c>
      <c r="D10" s="386">
        <f t="shared" si="2"/>
        <v>813</v>
      </c>
      <c r="E10" s="386">
        <f t="shared" si="2"/>
        <v>1091.63</v>
      </c>
      <c r="F10" s="386">
        <f t="shared" si="2"/>
        <v>753</v>
      </c>
      <c r="G10" s="386">
        <f t="shared" si="2"/>
        <v>1420.43</v>
      </c>
      <c r="H10" s="386">
        <f t="shared" si="2"/>
        <v>1405.2800000000002</v>
      </c>
      <c r="I10" s="386">
        <f t="shared" si="2"/>
        <v>990.35</v>
      </c>
      <c r="J10" s="386">
        <f t="shared" si="2"/>
        <v>1186.69</v>
      </c>
      <c r="K10" s="386">
        <f t="shared" si="2"/>
        <v>3196.2000000000003</v>
      </c>
      <c r="L10" s="386">
        <f t="shared" si="2"/>
        <v>2832.73</v>
      </c>
      <c r="M10" s="386">
        <f t="shared" si="2"/>
        <v>1985.82</v>
      </c>
      <c r="N10" s="386">
        <f t="shared" si="2"/>
        <v>2017.27</v>
      </c>
      <c r="O10" s="386">
        <f t="shared" si="2"/>
        <v>3033.3399999999997</v>
      </c>
      <c r="P10" s="386">
        <f t="shared" si="2"/>
        <v>3630.64</v>
      </c>
      <c r="Q10" s="386">
        <f t="shared" si="2"/>
        <v>3541.25</v>
      </c>
      <c r="R10" s="386">
        <f t="shared" si="2"/>
        <v>1785.1999999999998</v>
      </c>
      <c r="S10" s="386">
        <f t="shared" si="2"/>
        <v>1453.6499999999999</v>
      </c>
      <c r="T10" s="386">
        <f t="shared" si="2"/>
        <v>1039.87</v>
      </c>
      <c r="U10" s="386">
        <f t="shared" si="2"/>
        <v>1442.18</v>
      </c>
      <c r="V10" s="386">
        <f t="shared" si="2"/>
        <v>2053.06</v>
      </c>
      <c r="W10" s="386">
        <f t="shared" si="2"/>
        <v>1405.3600000000004</v>
      </c>
      <c r="X10" s="386">
        <f t="shared" si="2"/>
        <v>1379.86</v>
      </c>
      <c r="Y10" s="386">
        <f t="shared" si="2"/>
        <v>1637.6599999999999</v>
      </c>
      <c r="Z10" s="386">
        <f t="shared" si="2"/>
        <v>1295.04</v>
      </c>
      <c r="AA10" s="386">
        <f t="shared" si="2"/>
        <v>1120.8</v>
      </c>
      <c r="AB10" s="386">
        <f t="shared" si="2"/>
        <v>991.01</v>
      </c>
      <c r="AC10" s="386">
        <f t="shared" si="2"/>
        <v>666.7700000000001</v>
      </c>
      <c r="AD10" s="386">
        <f t="shared" si="1"/>
        <v>1308.77</v>
      </c>
      <c r="AE10" s="386">
        <f t="shared" si="1"/>
        <v>812.1899999999998</v>
      </c>
      <c r="AF10" s="386">
        <f>SUM(AF15+AF20+AF25+AF30+AF35+AF45+AF50+AF55+AF60+AF65+AF40)</f>
        <v>1960.31</v>
      </c>
    </row>
    <row r="11" spans="1:32" s="12" customFormat="1" ht="12.75" customHeight="1">
      <c r="A11" s="846"/>
      <c r="B11" s="442" t="s">
        <v>67</v>
      </c>
      <c r="C11" s="388">
        <f aca="true" t="shared" si="3" ref="C11:AC11">SUM(C16+C21+C26+C31+C36+C46+C51+C56+C61+C66+C41)</f>
        <v>154200</v>
      </c>
      <c r="D11" s="388">
        <f t="shared" si="3"/>
        <v>149487</v>
      </c>
      <c r="E11" s="388">
        <f t="shared" si="3"/>
        <v>243877</v>
      </c>
      <c r="F11" s="388">
        <f t="shared" si="3"/>
        <v>176756</v>
      </c>
      <c r="G11" s="388">
        <f t="shared" si="3"/>
        <v>303647</v>
      </c>
      <c r="H11" s="388">
        <f t="shared" si="3"/>
        <v>282308</v>
      </c>
      <c r="I11" s="388">
        <f t="shared" si="3"/>
        <v>227659</v>
      </c>
      <c r="J11" s="388">
        <f t="shared" si="3"/>
        <v>296202</v>
      </c>
      <c r="K11" s="388">
        <f t="shared" si="3"/>
        <v>987560</v>
      </c>
      <c r="L11" s="388">
        <f t="shared" si="3"/>
        <v>826549</v>
      </c>
      <c r="M11" s="388">
        <f t="shared" si="3"/>
        <v>442917</v>
      </c>
      <c r="N11" s="388">
        <f t="shared" si="3"/>
        <v>490565</v>
      </c>
      <c r="O11" s="388">
        <f t="shared" si="3"/>
        <v>840838.5</v>
      </c>
      <c r="P11" s="388">
        <f t="shared" si="3"/>
        <v>945698</v>
      </c>
      <c r="Q11" s="388">
        <f t="shared" si="3"/>
        <v>917709</v>
      </c>
      <c r="R11" s="388">
        <f t="shared" si="3"/>
        <v>526950</v>
      </c>
      <c r="S11" s="388">
        <f t="shared" si="3"/>
        <v>375385.07</v>
      </c>
      <c r="T11" s="388">
        <f t="shared" si="3"/>
        <v>344422</v>
      </c>
      <c r="U11" s="388">
        <f t="shared" si="3"/>
        <v>502546.96</v>
      </c>
      <c r="V11" s="388">
        <f t="shared" si="3"/>
        <v>539973.3099999999</v>
      </c>
      <c r="W11" s="388">
        <f t="shared" si="3"/>
        <v>407067.25</v>
      </c>
      <c r="X11" s="388">
        <f t="shared" si="3"/>
        <v>471904.78</v>
      </c>
      <c r="Y11" s="388">
        <f t="shared" si="3"/>
        <v>573150.99</v>
      </c>
      <c r="Z11" s="388">
        <f t="shared" si="3"/>
        <v>414510.44</v>
      </c>
      <c r="AA11" s="388">
        <f t="shared" si="3"/>
        <v>248455.62000000002</v>
      </c>
      <c r="AB11" s="388">
        <f t="shared" si="3"/>
        <v>315286</v>
      </c>
      <c r="AC11" s="388">
        <f t="shared" si="3"/>
        <v>472118</v>
      </c>
      <c r="AD11" s="388">
        <f t="shared" si="1"/>
        <v>381838.07</v>
      </c>
      <c r="AE11" s="388">
        <f t="shared" si="1"/>
        <v>194141</v>
      </c>
      <c r="AF11" s="388">
        <f>SUM(AF16+AF21+AF26+AF31+AF36+AF46+AF51+AF56+AF61+AF66+AF41)</f>
        <v>574750.25</v>
      </c>
    </row>
    <row r="12" spans="1:32" s="12" customFormat="1" ht="12.75" customHeight="1">
      <c r="A12" s="846"/>
      <c r="B12" s="441" t="s">
        <v>63</v>
      </c>
      <c r="C12" s="386">
        <f>(C11/C10)</f>
        <v>212.39669421487608</v>
      </c>
      <c r="D12" s="386">
        <f aca="true" t="shared" si="4" ref="D12:O12">(D11/D10)</f>
        <v>183.87084870848707</v>
      </c>
      <c r="E12" s="386">
        <f t="shared" si="4"/>
        <v>223.40628234841472</v>
      </c>
      <c r="F12" s="386">
        <f t="shared" si="4"/>
        <v>234.73572377158035</v>
      </c>
      <c r="G12" s="386">
        <f t="shared" si="4"/>
        <v>213.77118196602436</v>
      </c>
      <c r="H12" s="386">
        <f t="shared" si="4"/>
        <v>200.89092565182736</v>
      </c>
      <c r="I12" s="386">
        <f t="shared" si="4"/>
        <v>229.87731610036855</v>
      </c>
      <c r="J12" s="386">
        <f t="shared" si="4"/>
        <v>249.60351903192912</v>
      </c>
      <c r="K12" s="386">
        <f t="shared" si="4"/>
        <v>308.9794130530004</v>
      </c>
      <c r="L12" s="386">
        <f t="shared" si="4"/>
        <v>291.7853095776865</v>
      </c>
      <c r="M12" s="386">
        <f t="shared" si="4"/>
        <v>223.0398525546122</v>
      </c>
      <c r="N12" s="386">
        <f t="shared" si="4"/>
        <v>243.18261809276893</v>
      </c>
      <c r="O12" s="386">
        <f t="shared" si="4"/>
        <v>277.1988962661621</v>
      </c>
      <c r="P12" s="386">
        <f aca="true" t="shared" si="5" ref="P12:AC12">(P11/P10)</f>
        <v>260.4769407046692</v>
      </c>
      <c r="Q12" s="386">
        <f t="shared" si="5"/>
        <v>259.14832333215674</v>
      </c>
      <c r="R12" s="386">
        <f t="shared" si="5"/>
        <v>295.17701097916205</v>
      </c>
      <c r="S12" s="386">
        <f t="shared" si="5"/>
        <v>258.23621229319303</v>
      </c>
      <c r="T12" s="386">
        <f t="shared" si="5"/>
        <v>331.2164020502563</v>
      </c>
      <c r="U12" s="386">
        <f t="shared" si="5"/>
        <v>348.46340956052643</v>
      </c>
      <c r="V12" s="386">
        <f t="shared" si="5"/>
        <v>263.0090255521027</v>
      </c>
      <c r="W12" s="386">
        <f t="shared" si="5"/>
        <v>289.65336283941474</v>
      </c>
      <c r="X12" s="386">
        <f t="shared" si="5"/>
        <v>341.9946806197731</v>
      </c>
      <c r="Y12" s="386">
        <f t="shared" si="5"/>
        <v>349.98167507297</v>
      </c>
      <c r="Z12" s="386">
        <f t="shared" si="5"/>
        <v>320.07539535458363</v>
      </c>
      <c r="AA12" s="386">
        <f t="shared" si="5"/>
        <v>221.677034261242</v>
      </c>
      <c r="AB12" s="386">
        <f t="shared" si="5"/>
        <v>318.1461337423437</v>
      </c>
      <c r="AC12" s="386">
        <f t="shared" si="5"/>
        <v>708.0672495763156</v>
      </c>
      <c r="AD12" s="386">
        <f>(AD11/AD10)</f>
        <v>291.75337912696654</v>
      </c>
      <c r="AE12" s="386">
        <f>(AE11/AE10)</f>
        <v>239.0339698838942</v>
      </c>
      <c r="AF12" s="386">
        <f>(AF11/AF10)</f>
        <v>293.19355101999173</v>
      </c>
    </row>
    <row r="13" spans="1:32" s="12" customFormat="1" ht="12.75" customHeight="1">
      <c r="A13" s="846"/>
      <c r="B13" s="441" t="s">
        <v>9</v>
      </c>
      <c r="C13" s="388">
        <f aca="true" t="shared" si="6" ref="C13:AC13">SUM(C18+C23+C28+C33+C38+C48+C53+C58+C63+C68+C43)</f>
        <v>1727</v>
      </c>
      <c r="D13" s="388">
        <f t="shared" si="6"/>
        <v>1262</v>
      </c>
      <c r="E13" s="388">
        <f t="shared" si="6"/>
        <v>2749</v>
      </c>
      <c r="F13" s="388">
        <f t="shared" si="6"/>
        <v>1846</v>
      </c>
      <c r="G13" s="388">
        <f t="shared" si="6"/>
        <v>5148</v>
      </c>
      <c r="H13" s="388">
        <f t="shared" si="6"/>
        <v>5044</v>
      </c>
      <c r="I13" s="388">
        <f t="shared" si="6"/>
        <v>2643</v>
      </c>
      <c r="J13" s="388">
        <f t="shared" si="6"/>
        <v>2660</v>
      </c>
      <c r="K13" s="388">
        <f t="shared" si="6"/>
        <v>3981</v>
      </c>
      <c r="L13" s="388">
        <f t="shared" si="6"/>
        <v>2862</v>
      </c>
      <c r="M13" s="388">
        <f t="shared" si="6"/>
        <v>1282</v>
      </c>
      <c r="N13" s="388">
        <f t="shared" si="6"/>
        <v>1459</v>
      </c>
      <c r="O13" s="388">
        <f t="shared" si="6"/>
        <v>1921</v>
      </c>
      <c r="P13" s="388">
        <f t="shared" si="6"/>
        <v>2069</v>
      </c>
      <c r="Q13" s="388">
        <f t="shared" si="6"/>
        <v>2561</v>
      </c>
      <c r="R13" s="388">
        <f t="shared" si="6"/>
        <v>1609</v>
      </c>
      <c r="S13" s="388">
        <f t="shared" si="6"/>
        <v>1198</v>
      </c>
      <c r="T13" s="388">
        <f t="shared" si="6"/>
        <v>872</v>
      </c>
      <c r="U13" s="388">
        <f t="shared" si="6"/>
        <v>1115</v>
      </c>
      <c r="V13" s="388">
        <f t="shared" si="6"/>
        <v>1649</v>
      </c>
      <c r="W13" s="388">
        <f t="shared" si="6"/>
        <v>1533</v>
      </c>
      <c r="X13" s="388">
        <f t="shared" si="6"/>
        <v>1969</v>
      </c>
      <c r="Y13" s="388">
        <f t="shared" si="6"/>
        <v>1799</v>
      </c>
      <c r="Z13" s="388">
        <f t="shared" si="6"/>
        <v>1773</v>
      </c>
      <c r="AA13" s="388">
        <f t="shared" si="6"/>
        <v>1333</v>
      </c>
      <c r="AB13" s="388">
        <f t="shared" si="6"/>
        <v>1056</v>
      </c>
      <c r="AC13" s="388">
        <f t="shared" si="6"/>
        <v>1383</v>
      </c>
      <c r="AD13" s="388">
        <f>SUM(AD18+AD23+AD28+AD33+AD38+AD48+AD53+AD58+AD63+AD68+AD43)</f>
        <v>1091</v>
      </c>
      <c r="AE13" s="388">
        <f>SUM(AE18+AE23+AE28+AE33+AE38+AE48+AE53+AE58+AE63+AE68+AE43)</f>
        <v>853</v>
      </c>
      <c r="AF13" s="388">
        <f>SUM(AF18+AF23+AF28+AF33+AF38+AF48+AF53+AF58+AF63+AF68+AF43)</f>
        <v>1421</v>
      </c>
    </row>
    <row r="14" spans="1:32" ht="12.75" customHeight="1">
      <c r="A14" s="844" t="s">
        <v>6</v>
      </c>
      <c r="B14" s="443" t="s">
        <v>3</v>
      </c>
      <c r="C14" s="347"/>
      <c r="D14" s="347"/>
      <c r="E14" s="347">
        <v>27.5</v>
      </c>
      <c r="F14" s="347">
        <v>35</v>
      </c>
      <c r="G14" s="347">
        <v>175</v>
      </c>
      <c r="H14" s="347">
        <v>234</v>
      </c>
      <c r="I14" s="347">
        <v>125</v>
      </c>
      <c r="J14" s="347">
        <v>78</v>
      </c>
      <c r="K14" s="347">
        <v>927</v>
      </c>
      <c r="L14" s="347">
        <v>824</v>
      </c>
      <c r="M14" s="347">
        <v>654.5</v>
      </c>
      <c r="N14" s="347">
        <v>725.2</v>
      </c>
      <c r="O14" s="347">
        <v>1080</v>
      </c>
      <c r="P14" s="347">
        <v>503</v>
      </c>
      <c r="Q14" s="349">
        <v>424.5</v>
      </c>
      <c r="R14" s="349">
        <v>671</v>
      </c>
      <c r="S14" s="349">
        <v>538.12</v>
      </c>
      <c r="T14" s="349">
        <v>612</v>
      </c>
      <c r="U14" s="392">
        <v>439.75</v>
      </c>
      <c r="V14" s="392">
        <v>742.71</v>
      </c>
      <c r="W14" s="392">
        <v>815.75</v>
      </c>
      <c r="X14" s="392">
        <v>537.67</v>
      </c>
      <c r="Y14" s="392">
        <v>709.45</v>
      </c>
      <c r="Z14" s="391">
        <v>805</v>
      </c>
      <c r="AA14" s="391">
        <v>445.3</v>
      </c>
      <c r="AB14" s="391">
        <v>380.96</v>
      </c>
      <c r="AC14" s="391">
        <v>331.23</v>
      </c>
      <c r="AD14" s="347">
        <v>433.12</v>
      </c>
      <c r="AE14" s="347">
        <v>428.5</v>
      </c>
      <c r="AF14" s="347">
        <v>737.8</v>
      </c>
    </row>
    <row r="15" spans="1:32" ht="12.75" customHeight="1">
      <c r="A15" s="844"/>
      <c r="B15" s="444" t="s">
        <v>5</v>
      </c>
      <c r="C15" s="347"/>
      <c r="D15" s="347"/>
      <c r="E15" s="347">
        <v>27.5</v>
      </c>
      <c r="F15" s="347">
        <v>35</v>
      </c>
      <c r="G15" s="347">
        <v>175</v>
      </c>
      <c r="H15" s="347">
        <v>234</v>
      </c>
      <c r="I15" s="347">
        <v>125</v>
      </c>
      <c r="J15" s="347">
        <v>78</v>
      </c>
      <c r="K15" s="347">
        <v>927</v>
      </c>
      <c r="L15" s="347">
        <v>824</v>
      </c>
      <c r="M15" s="347">
        <v>654.5</v>
      </c>
      <c r="N15" s="347">
        <v>725.2</v>
      </c>
      <c r="O15" s="347">
        <v>1080</v>
      </c>
      <c r="P15" s="347">
        <v>503</v>
      </c>
      <c r="Q15" s="347">
        <v>424</v>
      </c>
      <c r="R15" s="347">
        <v>670</v>
      </c>
      <c r="S15" s="347">
        <v>534.12</v>
      </c>
      <c r="T15" s="347">
        <v>612</v>
      </c>
      <c r="U15" s="391">
        <v>439.75</v>
      </c>
      <c r="V15" s="391">
        <v>741.96</v>
      </c>
      <c r="W15" s="391">
        <v>815.25</v>
      </c>
      <c r="X15" s="391">
        <v>537.67</v>
      </c>
      <c r="Y15" s="391">
        <v>704.38</v>
      </c>
      <c r="Z15" s="391">
        <v>665.25</v>
      </c>
      <c r="AA15" s="391">
        <v>441.4</v>
      </c>
      <c r="AB15" s="391">
        <v>380.96</v>
      </c>
      <c r="AC15" s="391">
        <v>320.68</v>
      </c>
      <c r="AD15" s="347">
        <v>427.62</v>
      </c>
      <c r="AE15" s="347">
        <v>422</v>
      </c>
      <c r="AF15" s="347">
        <v>737.8</v>
      </c>
    </row>
    <row r="16" spans="1:32" ht="12.75" customHeight="1">
      <c r="A16" s="844"/>
      <c r="B16" s="445" t="s">
        <v>67</v>
      </c>
      <c r="C16" s="349"/>
      <c r="D16" s="349"/>
      <c r="E16" s="349">
        <v>6875</v>
      </c>
      <c r="F16" s="349">
        <v>8750</v>
      </c>
      <c r="G16" s="349">
        <v>35000</v>
      </c>
      <c r="H16" s="349">
        <v>42120</v>
      </c>
      <c r="I16" s="349">
        <v>50000</v>
      </c>
      <c r="J16" s="349">
        <v>30162</v>
      </c>
      <c r="K16" s="349">
        <v>395640</v>
      </c>
      <c r="L16" s="349">
        <v>339100</v>
      </c>
      <c r="M16" s="349">
        <v>229000</v>
      </c>
      <c r="N16" s="349">
        <v>253043</v>
      </c>
      <c r="O16" s="349">
        <v>411209</v>
      </c>
      <c r="P16" s="349">
        <v>151986</v>
      </c>
      <c r="Q16" s="347">
        <v>140768</v>
      </c>
      <c r="R16" s="347">
        <v>222636</v>
      </c>
      <c r="S16" s="347">
        <v>149840</v>
      </c>
      <c r="T16" s="347">
        <v>232560</v>
      </c>
      <c r="U16" s="391">
        <v>224272.5</v>
      </c>
      <c r="V16" s="391">
        <v>230913</v>
      </c>
      <c r="W16" s="391">
        <v>293145</v>
      </c>
      <c r="X16" s="391">
        <v>196920</v>
      </c>
      <c r="Y16" s="391">
        <v>253295</v>
      </c>
      <c r="Z16" s="391">
        <v>241813</v>
      </c>
      <c r="AA16" s="391">
        <v>131292</v>
      </c>
      <c r="AB16" s="391">
        <v>140469</v>
      </c>
      <c r="AC16" s="391">
        <v>113881</v>
      </c>
      <c r="AD16" s="347">
        <v>109684</v>
      </c>
      <c r="AE16" s="347">
        <v>82428</v>
      </c>
      <c r="AF16" s="347">
        <v>220352</v>
      </c>
    </row>
    <row r="17" spans="1:32" ht="12.75" customHeight="1">
      <c r="A17" s="844"/>
      <c r="B17" s="444" t="s">
        <v>63</v>
      </c>
      <c r="C17" s="347"/>
      <c r="D17" s="347"/>
      <c r="E17" s="347">
        <f aca="true" t="shared" si="7" ref="E17:X17">SUM(E16/E15)</f>
        <v>250</v>
      </c>
      <c r="F17" s="347">
        <f t="shared" si="7"/>
        <v>250</v>
      </c>
      <c r="G17" s="347">
        <f t="shared" si="7"/>
        <v>200</v>
      </c>
      <c r="H17" s="347">
        <f t="shared" si="7"/>
        <v>180</v>
      </c>
      <c r="I17" s="347">
        <f t="shared" si="7"/>
        <v>400</v>
      </c>
      <c r="J17" s="347">
        <f t="shared" si="7"/>
        <v>386.6923076923077</v>
      </c>
      <c r="K17" s="347">
        <f t="shared" si="7"/>
        <v>426.79611650485435</v>
      </c>
      <c r="L17" s="347">
        <f t="shared" si="7"/>
        <v>411.52912621359224</v>
      </c>
      <c r="M17" s="347">
        <f t="shared" si="7"/>
        <v>349.88540870893814</v>
      </c>
      <c r="N17" s="347">
        <f t="shared" si="7"/>
        <v>348.9285714285714</v>
      </c>
      <c r="O17" s="347">
        <f t="shared" si="7"/>
        <v>380.7490740740741</v>
      </c>
      <c r="P17" s="347">
        <f t="shared" si="7"/>
        <v>302.15904572564614</v>
      </c>
      <c r="Q17" s="347">
        <f t="shared" si="7"/>
        <v>332</v>
      </c>
      <c r="R17" s="347">
        <f t="shared" si="7"/>
        <v>332.29253731343283</v>
      </c>
      <c r="S17" s="347">
        <f t="shared" si="7"/>
        <v>280.5362090915899</v>
      </c>
      <c r="T17" s="347">
        <f t="shared" si="7"/>
        <v>380</v>
      </c>
      <c r="U17" s="347">
        <f t="shared" si="7"/>
        <v>510</v>
      </c>
      <c r="V17" s="347">
        <f t="shared" si="7"/>
        <v>311.22028141678794</v>
      </c>
      <c r="W17" s="347">
        <f t="shared" si="7"/>
        <v>359.5768169273229</v>
      </c>
      <c r="X17" s="347">
        <f t="shared" si="7"/>
        <v>366.24695445161535</v>
      </c>
      <c r="Y17" s="347">
        <f>SUM(Y16/Y15)</f>
        <v>359.59993185496467</v>
      </c>
      <c r="Z17" s="446">
        <f aca="true" t="shared" si="8" ref="Z17:AE17">(Z16/Z15)</f>
        <v>363.4919203307027</v>
      </c>
      <c r="AA17" s="446">
        <f t="shared" si="8"/>
        <v>297.44449478930676</v>
      </c>
      <c r="AB17" s="446">
        <f t="shared" si="8"/>
        <v>368.7237505249895</v>
      </c>
      <c r="AC17" s="446">
        <f t="shared" si="8"/>
        <v>355.1234875888736</v>
      </c>
      <c r="AD17" s="446">
        <f t="shared" si="8"/>
        <v>256.49876058182497</v>
      </c>
      <c r="AE17" s="446">
        <f t="shared" si="8"/>
        <v>195.32701421800948</v>
      </c>
      <c r="AF17" s="446">
        <f>(AF16/AF15)</f>
        <v>298.66088370832205</v>
      </c>
    </row>
    <row r="18" spans="1:32" ht="12.75" customHeight="1">
      <c r="A18" s="844"/>
      <c r="B18" s="444" t="s">
        <v>9</v>
      </c>
      <c r="C18" s="349"/>
      <c r="D18" s="349"/>
      <c r="E18" s="349">
        <v>40</v>
      </c>
      <c r="F18" s="349">
        <v>40</v>
      </c>
      <c r="G18" s="349">
        <v>88</v>
      </c>
      <c r="H18" s="349">
        <v>433</v>
      </c>
      <c r="I18" s="349">
        <v>229</v>
      </c>
      <c r="J18" s="349">
        <v>47</v>
      </c>
      <c r="K18" s="349">
        <v>230</v>
      </c>
      <c r="L18" s="349">
        <v>192</v>
      </c>
      <c r="M18" s="349">
        <v>191</v>
      </c>
      <c r="N18" s="349">
        <v>211</v>
      </c>
      <c r="O18" s="349">
        <v>389</v>
      </c>
      <c r="P18" s="349">
        <v>340</v>
      </c>
      <c r="Q18" s="349">
        <v>248</v>
      </c>
      <c r="R18" s="349">
        <v>245</v>
      </c>
      <c r="S18" s="349">
        <v>142</v>
      </c>
      <c r="T18" s="349">
        <v>249</v>
      </c>
      <c r="U18" s="349">
        <v>150</v>
      </c>
      <c r="V18" s="349">
        <v>257</v>
      </c>
      <c r="W18" s="349">
        <v>444</v>
      </c>
      <c r="X18" s="349">
        <v>672</v>
      </c>
      <c r="Y18" s="349">
        <v>693</v>
      </c>
      <c r="Z18" s="349">
        <v>700</v>
      </c>
      <c r="AA18" s="349">
        <v>339</v>
      </c>
      <c r="AB18" s="349">
        <v>147</v>
      </c>
      <c r="AC18" s="349">
        <v>144</v>
      </c>
      <c r="AD18" s="354">
        <v>224</v>
      </c>
      <c r="AE18" s="354">
        <v>163</v>
      </c>
      <c r="AF18" s="354">
        <v>250</v>
      </c>
    </row>
    <row r="19" spans="1:32" ht="12.75" customHeight="1">
      <c r="A19" s="844" t="s">
        <v>11</v>
      </c>
      <c r="B19" s="443" t="s">
        <v>3</v>
      </c>
      <c r="C19" s="347">
        <v>114.36</v>
      </c>
      <c r="D19" s="347">
        <v>111.94</v>
      </c>
      <c r="E19" s="347">
        <v>73.87</v>
      </c>
      <c r="F19" s="347">
        <v>44</v>
      </c>
      <c r="G19" s="347">
        <v>688</v>
      </c>
      <c r="H19" s="347">
        <v>653</v>
      </c>
      <c r="I19" s="347">
        <v>256</v>
      </c>
      <c r="J19" s="347">
        <v>650</v>
      </c>
      <c r="K19" s="347">
        <v>699</v>
      </c>
      <c r="L19" s="347">
        <v>806.08</v>
      </c>
      <c r="M19" s="347">
        <v>137</v>
      </c>
      <c r="N19" s="347">
        <v>172.5</v>
      </c>
      <c r="O19" s="347">
        <v>150</v>
      </c>
      <c r="P19" s="347">
        <v>22</v>
      </c>
      <c r="Q19" s="347">
        <v>396</v>
      </c>
      <c r="R19" s="347">
        <v>25</v>
      </c>
      <c r="S19" s="347">
        <v>104.5</v>
      </c>
      <c r="T19" s="347">
        <v>31.45</v>
      </c>
      <c r="U19" s="391">
        <v>47.9</v>
      </c>
      <c r="V19" s="391">
        <v>33.8</v>
      </c>
      <c r="W19" s="391">
        <v>46.19</v>
      </c>
      <c r="X19" s="391">
        <v>37.38</v>
      </c>
      <c r="Y19" s="391">
        <v>163.4</v>
      </c>
      <c r="Z19" s="391">
        <v>185</v>
      </c>
      <c r="AA19" s="391">
        <v>29.45</v>
      </c>
      <c r="AB19" s="391">
        <v>51.9</v>
      </c>
      <c r="AC19" s="391">
        <v>67.27</v>
      </c>
      <c r="AD19" s="347">
        <v>76.55</v>
      </c>
      <c r="AE19" s="347">
        <v>63.7</v>
      </c>
      <c r="AF19" s="347">
        <v>90.05</v>
      </c>
    </row>
    <row r="20" spans="1:32" ht="12.75" customHeight="1">
      <c r="A20" s="844"/>
      <c r="B20" s="444" t="s">
        <v>5</v>
      </c>
      <c r="C20" s="347">
        <v>114.36</v>
      </c>
      <c r="D20" s="347">
        <v>111.94</v>
      </c>
      <c r="E20" s="347">
        <v>73.87</v>
      </c>
      <c r="F20" s="347">
        <v>44</v>
      </c>
      <c r="G20" s="347">
        <v>688</v>
      </c>
      <c r="H20" s="347">
        <v>653</v>
      </c>
      <c r="I20" s="347">
        <v>256</v>
      </c>
      <c r="J20" s="347">
        <v>650</v>
      </c>
      <c r="K20" s="347">
        <v>695</v>
      </c>
      <c r="L20" s="347">
        <v>806.08</v>
      </c>
      <c r="M20" s="347">
        <v>137</v>
      </c>
      <c r="N20" s="347">
        <v>172.5</v>
      </c>
      <c r="O20" s="347">
        <v>150</v>
      </c>
      <c r="P20" s="347">
        <v>22</v>
      </c>
      <c r="Q20" s="347">
        <v>396</v>
      </c>
      <c r="R20" s="347">
        <v>25</v>
      </c>
      <c r="S20" s="347">
        <v>104.5</v>
      </c>
      <c r="T20" s="347">
        <v>31.45</v>
      </c>
      <c r="U20" s="391">
        <v>47.9</v>
      </c>
      <c r="V20" s="391">
        <v>33.8</v>
      </c>
      <c r="W20" s="391">
        <v>46.2</v>
      </c>
      <c r="X20" s="391">
        <v>37.4</v>
      </c>
      <c r="Y20" s="391">
        <v>163.4</v>
      </c>
      <c r="Z20" s="391">
        <v>70.65</v>
      </c>
      <c r="AA20" s="391">
        <v>29.45</v>
      </c>
      <c r="AB20" s="391">
        <v>51.9</v>
      </c>
      <c r="AC20" s="391">
        <v>67.27</v>
      </c>
      <c r="AD20" s="347">
        <v>76.55</v>
      </c>
      <c r="AE20" s="347">
        <v>63.7</v>
      </c>
      <c r="AF20" s="347">
        <v>90.05</v>
      </c>
    </row>
    <row r="21" spans="1:32" ht="12.75" customHeight="1">
      <c r="A21" s="844"/>
      <c r="B21" s="445" t="s">
        <v>129</v>
      </c>
      <c r="C21" s="349">
        <v>13432</v>
      </c>
      <c r="D21" s="349">
        <v>14832</v>
      </c>
      <c r="E21" s="349">
        <v>9899</v>
      </c>
      <c r="F21" s="349">
        <v>6124</v>
      </c>
      <c r="G21" s="349">
        <v>103200</v>
      </c>
      <c r="H21" s="349">
        <v>117540</v>
      </c>
      <c r="I21" s="349">
        <v>47154</v>
      </c>
      <c r="J21" s="349">
        <v>170300</v>
      </c>
      <c r="K21" s="349">
        <v>128500</v>
      </c>
      <c r="L21" s="349">
        <v>129676</v>
      </c>
      <c r="M21" s="349">
        <v>34250</v>
      </c>
      <c r="N21" s="349">
        <v>43125</v>
      </c>
      <c r="O21" s="349">
        <v>30000</v>
      </c>
      <c r="P21" s="349">
        <v>5060</v>
      </c>
      <c r="Q21" s="347">
        <v>91080</v>
      </c>
      <c r="R21" s="347">
        <v>7000</v>
      </c>
      <c r="S21" s="347">
        <v>32145</v>
      </c>
      <c r="T21" s="347">
        <v>9750</v>
      </c>
      <c r="U21" s="391">
        <v>21555</v>
      </c>
      <c r="V21" s="391">
        <v>8450</v>
      </c>
      <c r="W21" s="391">
        <v>9033.5</v>
      </c>
      <c r="X21" s="391">
        <v>12021</v>
      </c>
      <c r="Y21" s="391">
        <v>58686.5</v>
      </c>
      <c r="Z21" s="391">
        <v>21760</v>
      </c>
      <c r="AA21" s="391">
        <v>8997.5</v>
      </c>
      <c r="AB21" s="391">
        <v>15009</v>
      </c>
      <c r="AC21" s="391">
        <v>28590</v>
      </c>
      <c r="AD21" s="347">
        <v>32493.5</v>
      </c>
      <c r="AE21" s="347">
        <v>24798</v>
      </c>
      <c r="AF21" s="347">
        <v>37582</v>
      </c>
    </row>
    <row r="22" spans="1:32" ht="12.75" customHeight="1">
      <c r="A22" s="844"/>
      <c r="B22" s="444" t="s">
        <v>63</v>
      </c>
      <c r="C22" s="347">
        <f aca="true" t="shared" si="9" ref="C22:X22">SUM(C21/C20)</f>
        <v>117.45365512416929</v>
      </c>
      <c r="D22" s="347">
        <f t="shared" si="9"/>
        <v>132.49955333214223</v>
      </c>
      <c r="E22" s="347">
        <f t="shared" si="9"/>
        <v>134.00568566400432</v>
      </c>
      <c r="F22" s="347">
        <f t="shared" si="9"/>
        <v>139.1818181818182</v>
      </c>
      <c r="G22" s="347">
        <f t="shared" si="9"/>
        <v>150</v>
      </c>
      <c r="H22" s="347">
        <f t="shared" si="9"/>
        <v>180</v>
      </c>
      <c r="I22" s="347">
        <f t="shared" si="9"/>
        <v>184.1953125</v>
      </c>
      <c r="J22" s="347">
        <f t="shared" si="9"/>
        <v>262</v>
      </c>
      <c r="K22" s="347">
        <f t="shared" si="9"/>
        <v>184.89208633093526</v>
      </c>
      <c r="L22" s="347">
        <f t="shared" si="9"/>
        <v>160.8723699880905</v>
      </c>
      <c r="M22" s="347">
        <f t="shared" si="9"/>
        <v>250</v>
      </c>
      <c r="N22" s="347">
        <f t="shared" si="9"/>
        <v>250</v>
      </c>
      <c r="O22" s="347">
        <f t="shared" si="9"/>
        <v>200</v>
      </c>
      <c r="P22" s="347">
        <f t="shared" si="9"/>
        <v>230</v>
      </c>
      <c r="Q22" s="347">
        <f t="shared" si="9"/>
        <v>230</v>
      </c>
      <c r="R22" s="347">
        <f t="shared" si="9"/>
        <v>280</v>
      </c>
      <c r="S22" s="347">
        <f t="shared" si="9"/>
        <v>307.60765550239233</v>
      </c>
      <c r="T22" s="347">
        <f t="shared" si="9"/>
        <v>310.01589825119237</v>
      </c>
      <c r="U22" s="347">
        <f t="shared" si="9"/>
        <v>450</v>
      </c>
      <c r="V22" s="347">
        <f t="shared" si="9"/>
        <v>250.00000000000003</v>
      </c>
      <c r="W22" s="347">
        <f t="shared" si="9"/>
        <v>195.53030303030303</v>
      </c>
      <c r="X22" s="347">
        <f t="shared" si="9"/>
        <v>321.41711229946526</v>
      </c>
      <c r="Y22" s="347">
        <f>SUM(Y21/Y20)</f>
        <v>359.15850673194615</v>
      </c>
      <c r="Z22" s="446">
        <f aca="true" t="shared" si="10" ref="Z22:AE22">(Z21/Z20)</f>
        <v>307.99716914366593</v>
      </c>
      <c r="AA22" s="446">
        <f t="shared" si="10"/>
        <v>305.5178268251273</v>
      </c>
      <c r="AB22" s="446">
        <f t="shared" si="10"/>
        <v>289.19075144508673</v>
      </c>
      <c r="AC22" s="446">
        <f t="shared" si="10"/>
        <v>425.00371636687976</v>
      </c>
      <c r="AD22" s="446">
        <f t="shared" si="10"/>
        <v>424.47419986936643</v>
      </c>
      <c r="AE22" s="446">
        <f t="shared" si="10"/>
        <v>389.2935635792779</v>
      </c>
      <c r="AF22" s="446">
        <f>(AF21/AF20)</f>
        <v>417.3459189339256</v>
      </c>
    </row>
    <row r="23" spans="1:32" ht="12.75" customHeight="1">
      <c r="A23" s="844"/>
      <c r="B23" s="444" t="s">
        <v>9</v>
      </c>
      <c r="C23" s="349">
        <v>551</v>
      </c>
      <c r="D23" s="349">
        <v>368</v>
      </c>
      <c r="E23" s="349">
        <v>250</v>
      </c>
      <c r="F23" s="349">
        <v>198</v>
      </c>
      <c r="G23" s="349">
        <v>3927</v>
      </c>
      <c r="H23" s="349">
        <v>3500</v>
      </c>
      <c r="I23" s="349">
        <v>1197</v>
      </c>
      <c r="J23" s="349">
        <v>2050</v>
      </c>
      <c r="K23" s="349">
        <v>1847</v>
      </c>
      <c r="L23" s="349">
        <v>1726</v>
      </c>
      <c r="M23" s="349">
        <v>25</v>
      </c>
      <c r="N23" s="349">
        <v>37</v>
      </c>
      <c r="O23" s="349">
        <v>35</v>
      </c>
      <c r="P23" s="349">
        <v>16</v>
      </c>
      <c r="Q23" s="349">
        <v>670</v>
      </c>
      <c r="R23" s="349">
        <v>33</v>
      </c>
      <c r="S23" s="349">
        <v>33</v>
      </c>
      <c r="T23" s="349">
        <v>61</v>
      </c>
      <c r="U23" s="349">
        <v>63</v>
      </c>
      <c r="V23" s="349">
        <v>59</v>
      </c>
      <c r="W23" s="349">
        <v>64</v>
      </c>
      <c r="X23" s="349">
        <v>73</v>
      </c>
      <c r="Y23" s="349">
        <v>125</v>
      </c>
      <c r="Z23" s="349">
        <v>125</v>
      </c>
      <c r="AA23" s="349">
        <v>54</v>
      </c>
      <c r="AB23" s="349">
        <v>96</v>
      </c>
      <c r="AC23" s="349">
        <v>51</v>
      </c>
      <c r="AD23" s="354">
        <v>86</v>
      </c>
      <c r="AE23" s="354">
        <v>80</v>
      </c>
      <c r="AF23" s="354">
        <v>89</v>
      </c>
    </row>
    <row r="24" spans="1:32" ht="12.75" customHeight="1">
      <c r="A24" s="844" t="s">
        <v>13</v>
      </c>
      <c r="B24" s="443" t="s">
        <v>3</v>
      </c>
      <c r="C24" s="347">
        <v>255.48</v>
      </c>
      <c r="D24" s="347">
        <v>295.53</v>
      </c>
      <c r="E24" s="347">
        <v>364.27</v>
      </c>
      <c r="F24" s="347">
        <v>383</v>
      </c>
      <c r="G24" s="347">
        <v>371.73</v>
      </c>
      <c r="H24" s="347">
        <v>346.92</v>
      </c>
      <c r="I24" s="347">
        <v>440.18</v>
      </c>
      <c r="J24" s="347">
        <v>227.46</v>
      </c>
      <c r="K24" s="347">
        <v>296.75</v>
      </c>
      <c r="L24" s="347">
        <v>66.7</v>
      </c>
      <c r="M24" s="347">
        <v>122</v>
      </c>
      <c r="N24" s="347">
        <v>179.21</v>
      </c>
      <c r="O24" s="347">
        <v>97.5</v>
      </c>
      <c r="P24" s="347">
        <v>170.65</v>
      </c>
      <c r="Q24" s="347">
        <v>263.35</v>
      </c>
      <c r="R24" s="347">
        <v>91.77</v>
      </c>
      <c r="S24" s="347">
        <v>98.5</v>
      </c>
      <c r="T24" s="347">
        <v>63.17</v>
      </c>
      <c r="U24" s="391">
        <v>340.26</v>
      </c>
      <c r="V24" s="391">
        <v>210.56</v>
      </c>
      <c r="W24" s="391">
        <v>72.16</v>
      </c>
      <c r="X24" s="391">
        <v>120.38</v>
      </c>
      <c r="Y24" s="391">
        <v>116.82</v>
      </c>
      <c r="Z24" s="391">
        <v>125</v>
      </c>
      <c r="AA24" s="391">
        <v>151.95</v>
      </c>
      <c r="AB24" s="391">
        <v>108.78</v>
      </c>
      <c r="AC24" s="391">
        <v>72.44</v>
      </c>
      <c r="AD24" s="347">
        <v>25.04</v>
      </c>
      <c r="AE24" s="347">
        <v>116.97</v>
      </c>
      <c r="AF24" s="347">
        <v>218.82</v>
      </c>
    </row>
    <row r="25" spans="1:32" ht="12.75" customHeight="1">
      <c r="A25" s="844"/>
      <c r="B25" s="444" t="s">
        <v>5</v>
      </c>
      <c r="C25" s="347">
        <v>255.48</v>
      </c>
      <c r="D25" s="347">
        <v>285.56</v>
      </c>
      <c r="E25" s="347">
        <v>364.27</v>
      </c>
      <c r="F25" s="347">
        <v>383</v>
      </c>
      <c r="G25" s="347">
        <v>371.73</v>
      </c>
      <c r="H25" s="347">
        <v>346.92</v>
      </c>
      <c r="I25" s="347">
        <v>440.18</v>
      </c>
      <c r="J25" s="347">
        <v>227.62</v>
      </c>
      <c r="K25" s="347">
        <v>245.9</v>
      </c>
      <c r="L25" s="347">
        <v>63.6</v>
      </c>
      <c r="M25" s="347">
        <v>118.9</v>
      </c>
      <c r="N25" s="347">
        <v>178.96</v>
      </c>
      <c r="O25" s="347">
        <v>97.5</v>
      </c>
      <c r="P25" s="347">
        <v>170.65</v>
      </c>
      <c r="Q25" s="347">
        <v>263</v>
      </c>
      <c r="R25" s="347">
        <v>91.7</v>
      </c>
      <c r="S25" s="347">
        <v>98.5</v>
      </c>
      <c r="T25" s="347">
        <v>63.17</v>
      </c>
      <c r="U25" s="391">
        <v>340.26</v>
      </c>
      <c r="V25" s="391">
        <v>210.56</v>
      </c>
      <c r="W25" s="391">
        <v>17</v>
      </c>
      <c r="X25" s="391">
        <v>62</v>
      </c>
      <c r="Y25" s="391">
        <v>114.62</v>
      </c>
      <c r="Z25" s="391">
        <v>54.6</v>
      </c>
      <c r="AA25" s="391">
        <v>147.95</v>
      </c>
      <c r="AB25" s="391">
        <v>107.6</v>
      </c>
      <c r="AC25" s="391">
        <v>31.98</v>
      </c>
      <c r="AD25" s="347">
        <v>25.04</v>
      </c>
      <c r="AE25" s="347">
        <v>116.97</v>
      </c>
      <c r="AF25" s="347">
        <v>208.17</v>
      </c>
    </row>
    <row r="26" spans="1:32" ht="12.75" customHeight="1">
      <c r="A26" s="844"/>
      <c r="B26" s="445" t="s">
        <v>67</v>
      </c>
      <c r="C26" s="349">
        <v>59208</v>
      </c>
      <c r="D26" s="349">
        <v>57338</v>
      </c>
      <c r="E26" s="349">
        <v>125629</v>
      </c>
      <c r="F26" s="349">
        <v>115226</v>
      </c>
      <c r="G26" s="349">
        <v>129677</v>
      </c>
      <c r="H26" s="349">
        <v>83535</v>
      </c>
      <c r="I26" s="349">
        <v>102795</v>
      </c>
      <c r="J26" s="349">
        <v>55699</v>
      </c>
      <c r="K26" s="349">
        <v>51913</v>
      </c>
      <c r="L26" s="349">
        <v>12710</v>
      </c>
      <c r="M26" s="349">
        <v>12533</v>
      </c>
      <c r="N26" s="349">
        <v>42833</v>
      </c>
      <c r="O26" s="349">
        <v>22714</v>
      </c>
      <c r="P26" s="349">
        <v>39250</v>
      </c>
      <c r="Q26" s="347">
        <v>59964</v>
      </c>
      <c r="R26" s="347">
        <v>11198</v>
      </c>
      <c r="S26" s="347">
        <v>9161</v>
      </c>
      <c r="T26" s="347">
        <v>7029</v>
      </c>
      <c r="U26" s="391">
        <v>68429.52</v>
      </c>
      <c r="V26" s="391">
        <v>75169.92</v>
      </c>
      <c r="W26" s="391">
        <v>4281</v>
      </c>
      <c r="X26" s="391">
        <v>16606.18</v>
      </c>
      <c r="Y26" s="391">
        <v>40690.1</v>
      </c>
      <c r="Z26" s="391">
        <v>18090</v>
      </c>
      <c r="AA26" s="391">
        <v>19026.1</v>
      </c>
      <c r="AB26" s="391">
        <v>29175</v>
      </c>
      <c r="AC26" s="391">
        <v>6063</v>
      </c>
      <c r="AD26" s="347">
        <v>8420</v>
      </c>
      <c r="AE26" s="347">
        <v>34930</v>
      </c>
      <c r="AF26" s="347">
        <v>46197</v>
      </c>
    </row>
    <row r="27" spans="1:32" ht="12.75" customHeight="1">
      <c r="A27" s="844"/>
      <c r="B27" s="444" t="s">
        <v>63</v>
      </c>
      <c r="C27" s="347">
        <f aca="true" t="shared" si="11" ref="C27:X27">SUM(C26/C25)</f>
        <v>231.7519962423673</v>
      </c>
      <c r="D27" s="347">
        <f t="shared" si="11"/>
        <v>200.7914273707802</v>
      </c>
      <c r="E27" s="347">
        <f t="shared" si="11"/>
        <v>344.87879869327696</v>
      </c>
      <c r="F27" s="347">
        <f t="shared" si="11"/>
        <v>300.85117493472586</v>
      </c>
      <c r="G27" s="347">
        <f t="shared" si="11"/>
        <v>348.8472816291394</v>
      </c>
      <c r="H27" s="347">
        <f t="shared" si="11"/>
        <v>240.79038395019023</v>
      </c>
      <c r="I27" s="347">
        <f t="shared" si="11"/>
        <v>233.52946521877413</v>
      </c>
      <c r="J27" s="347">
        <f t="shared" si="11"/>
        <v>244.70169580880415</v>
      </c>
      <c r="K27" s="347">
        <f t="shared" si="11"/>
        <v>211.11427409516062</v>
      </c>
      <c r="L27" s="347">
        <f t="shared" si="11"/>
        <v>199.84276729559747</v>
      </c>
      <c r="M27" s="347">
        <f t="shared" si="11"/>
        <v>105.40790580319596</v>
      </c>
      <c r="N27" s="347">
        <f t="shared" si="11"/>
        <v>239.34398748323648</v>
      </c>
      <c r="O27" s="347">
        <f t="shared" si="11"/>
        <v>232.96410256410257</v>
      </c>
      <c r="P27" s="347">
        <f t="shared" si="11"/>
        <v>230.00292997363022</v>
      </c>
      <c r="Q27" s="347">
        <f t="shared" si="11"/>
        <v>228</v>
      </c>
      <c r="R27" s="347">
        <f t="shared" si="11"/>
        <v>122.11559432933478</v>
      </c>
      <c r="S27" s="347">
        <f t="shared" si="11"/>
        <v>93.00507614213198</v>
      </c>
      <c r="T27" s="347">
        <f t="shared" si="11"/>
        <v>111.27117302517017</v>
      </c>
      <c r="U27" s="347">
        <f t="shared" si="11"/>
        <v>201.10950449656147</v>
      </c>
      <c r="V27" s="347">
        <f t="shared" si="11"/>
        <v>357</v>
      </c>
      <c r="W27" s="347">
        <f t="shared" si="11"/>
        <v>251.8235294117647</v>
      </c>
      <c r="X27" s="347">
        <f t="shared" si="11"/>
        <v>267.84161290322584</v>
      </c>
      <c r="Y27" s="347">
        <f>SUM(Y26/Y25)</f>
        <v>355</v>
      </c>
      <c r="Z27" s="446">
        <f aca="true" t="shared" si="12" ref="Z27:AE27">(Z26/Z25)</f>
        <v>331.3186813186813</v>
      </c>
      <c r="AA27" s="446">
        <f t="shared" si="12"/>
        <v>128.5981750591416</v>
      </c>
      <c r="AB27" s="446">
        <f t="shared" si="12"/>
        <v>271.14312267657994</v>
      </c>
      <c r="AC27" s="446">
        <f t="shared" si="12"/>
        <v>189.5872420262664</v>
      </c>
      <c r="AD27" s="446">
        <f t="shared" si="12"/>
        <v>336.26198083067095</v>
      </c>
      <c r="AE27" s="446">
        <f t="shared" si="12"/>
        <v>298.623578695392</v>
      </c>
      <c r="AF27" s="446">
        <f>(AF26/AF25)</f>
        <v>221.91958495460443</v>
      </c>
    </row>
    <row r="28" spans="1:32" ht="12.75" customHeight="1">
      <c r="A28" s="844"/>
      <c r="B28" s="444" t="s">
        <v>9</v>
      </c>
      <c r="C28" s="349">
        <v>617</v>
      </c>
      <c r="D28" s="349">
        <v>240</v>
      </c>
      <c r="E28" s="349">
        <v>200</v>
      </c>
      <c r="F28" s="349">
        <v>212</v>
      </c>
      <c r="G28" s="349">
        <v>289</v>
      </c>
      <c r="H28" s="349">
        <v>408</v>
      </c>
      <c r="I28" s="349">
        <v>531</v>
      </c>
      <c r="J28" s="349">
        <v>309</v>
      </c>
      <c r="K28" s="349">
        <v>264</v>
      </c>
      <c r="L28" s="349">
        <v>97</v>
      </c>
      <c r="M28" s="349">
        <v>105</v>
      </c>
      <c r="N28" s="349">
        <v>160</v>
      </c>
      <c r="O28" s="349">
        <v>55</v>
      </c>
      <c r="P28" s="349">
        <v>93</v>
      </c>
      <c r="Q28" s="349">
        <v>86</v>
      </c>
      <c r="R28" s="349">
        <v>91</v>
      </c>
      <c r="S28" s="349">
        <v>51</v>
      </c>
      <c r="T28" s="349">
        <v>42</v>
      </c>
      <c r="U28" s="349">
        <v>181</v>
      </c>
      <c r="V28" s="349">
        <v>167</v>
      </c>
      <c r="W28" s="349">
        <v>78</v>
      </c>
      <c r="X28" s="349">
        <v>97</v>
      </c>
      <c r="Y28" s="349">
        <v>100</v>
      </c>
      <c r="Z28" s="349">
        <v>98</v>
      </c>
      <c r="AA28" s="349">
        <v>135</v>
      </c>
      <c r="AB28" s="349">
        <v>80</v>
      </c>
      <c r="AC28" s="349">
        <v>64</v>
      </c>
      <c r="AD28" s="354">
        <v>50</v>
      </c>
      <c r="AE28" s="354">
        <v>105</v>
      </c>
      <c r="AF28" s="354">
        <v>77</v>
      </c>
    </row>
    <row r="29" spans="1:32" ht="12.75" customHeight="1">
      <c r="A29" s="844" t="s">
        <v>15</v>
      </c>
      <c r="B29" s="443" t="s">
        <v>3</v>
      </c>
      <c r="C29" s="347"/>
      <c r="D29" s="347">
        <v>119</v>
      </c>
      <c r="E29" s="347">
        <v>152.66</v>
      </c>
      <c r="F29" s="347">
        <v>66</v>
      </c>
      <c r="G29" s="347">
        <v>50</v>
      </c>
      <c r="H29" s="347">
        <v>43.42</v>
      </c>
      <c r="I29" s="347">
        <v>30.31</v>
      </c>
      <c r="J29" s="347">
        <v>4.21</v>
      </c>
      <c r="K29" s="347">
        <v>71</v>
      </c>
      <c r="L29" s="347">
        <v>72.7</v>
      </c>
      <c r="M29" s="347">
        <v>52.12</v>
      </c>
      <c r="N29" s="347">
        <v>14.57</v>
      </c>
      <c r="O29" s="347">
        <v>17.68</v>
      </c>
      <c r="P29" s="347"/>
      <c r="Q29" s="347">
        <v>1.75</v>
      </c>
      <c r="R29" s="347">
        <v>26.38</v>
      </c>
      <c r="S29" s="347">
        <v>34.91</v>
      </c>
      <c r="T29" s="347">
        <v>5.47</v>
      </c>
      <c r="U29" s="391">
        <v>28.25</v>
      </c>
      <c r="V29" s="391">
        <v>21.91</v>
      </c>
      <c r="W29" s="391">
        <v>69.74</v>
      </c>
      <c r="X29" s="391">
        <v>17.61</v>
      </c>
      <c r="Y29" s="391">
        <v>26.34</v>
      </c>
      <c r="Z29" s="391">
        <v>20</v>
      </c>
      <c r="AA29" s="391">
        <v>4.36</v>
      </c>
      <c r="AB29" s="391">
        <v>3.54</v>
      </c>
      <c r="AC29" s="391">
        <v>18.8</v>
      </c>
      <c r="AD29" s="347">
        <v>6.91</v>
      </c>
      <c r="AE29" s="347">
        <v>6.11</v>
      </c>
      <c r="AF29" s="347">
        <v>5.14</v>
      </c>
    </row>
    <row r="30" spans="1:32" ht="12.75" customHeight="1">
      <c r="A30" s="844"/>
      <c r="B30" s="444" t="s">
        <v>5</v>
      </c>
      <c r="C30" s="347"/>
      <c r="D30" s="347">
        <v>119</v>
      </c>
      <c r="E30" s="347">
        <v>152.66</v>
      </c>
      <c r="F30" s="347">
        <v>66</v>
      </c>
      <c r="G30" s="347">
        <v>50</v>
      </c>
      <c r="H30" s="347">
        <v>43.42</v>
      </c>
      <c r="I30" s="347">
        <v>30.31</v>
      </c>
      <c r="J30" s="347">
        <v>4.21</v>
      </c>
      <c r="K30" s="347">
        <v>68</v>
      </c>
      <c r="L30" s="347">
        <v>72.7</v>
      </c>
      <c r="M30" s="347">
        <v>52.12</v>
      </c>
      <c r="N30" s="347">
        <v>14.57</v>
      </c>
      <c r="O30" s="347">
        <v>17.68</v>
      </c>
      <c r="P30" s="347"/>
      <c r="Q30" s="347">
        <v>1.75</v>
      </c>
      <c r="R30" s="347">
        <v>26.3</v>
      </c>
      <c r="S30" s="347">
        <v>34.91</v>
      </c>
      <c r="T30" s="347">
        <v>5.47</v>
      </c>
      <c r="U30" s="391">
        <v>28.25</v>
      </c>
      <c r="V30" s="391">
        <v>21.91</v>
      </c>
      <c r="W30" s="391">
        <v>69.7</v>
      </c>
      <c r="X30" s="391">
        <v>17.61</v>
      </c>
      <c r="Y30" s="391">
        <v>22.75</v>
      </c>
      <c r="Z30" s="391">
        <v>9</v>
      </c>
      <c r="AA30" s="391">
        <v>4.36</v>
      </c>
      <c r="AB30" s="391">
        <v>3.54</v>
      </c>
      <c r="AC30" s="391">
        <v>18.18</v>
      </c>
      <c r="AD30" s="347">
        <v>6.91</v>
      </c>
      <c r="AE30" s="347">
        <v>5.8</v>
      </c>
      <c r="AF30" s="347">
        <v>5.13</v>
      </c>
    </row>
    <row r="31" spans="1:32" ht="12.75" customHeight="1">
      <c r="A31" s="844"/>
      <c r="B31" s="445" t="s">
        <v>67</v>
      </c>
      <c r="C31" s="349"/>
      <c r="D31" s="349">
        <v>11900</v>
      </c>
      <c r="E31" s="349">
        <v>18319</v>
      </c>
      <c r="F31" s="349">
        <v>7874</v>
      </c>
      <c r="G31" s="349">
        <v>5925</v>
      </c>
      <c r="H31" s="349">
        <v>10538</v>
      </c>
      <c r="I31" s="349">
        <v>6972</v>
      </c>
      <c r="J31" s="349">
        <v>617</v>
      </c>
      <c r="K31" s="349">
        <v>10796</v>
      </c>
      <c r="L31" s="349">
        <v>19987</v>
      </c>
      <c r="M31" s="349">
        <v>8860</v>
      </c>
      <c r="N31" s="349">
        <v>4504</v>
      </c>
      <c r="O31" s="349">
        <v>2652</v>
      </c>
      <c r="P31" s="349"/>
      <c r="Q31" s="347">
        <v>202</v>
      </c>
      <c r="R31" s="347">
        <v>3957</v>
      </c>
      <c r="S31" s="347">
        <v>8902</v>
      </c>
      <c r="T31" s="347">
        <v>1422</v>
      </c>
      <c r="U31" s="391">
        <v>13178.65</v>
      </c>
      <c r="V31" s="391">
        <v>9583</v>
      </c>
      <c r="W31" s="391">
        <v>21020.5</v>
      </c>
      <c r="X31" s="391">
        <v>5106.9</v>
      </c>
      <c r="Y31" s="391">
        <v>7363.2</v>
      </c>
      <c r="Z31" s="391">
        <v>1980</v>
      </c>
      <c r="AA31" s="391">
        <v>1629.38</v>
      </c>
      <c r="AB31" s="391">
        <v>1450</v>
      </c>
      <c r="AC31" s="391">
        <v>6726</v>
      </c>
      <c r="AD31" s="347">
        <v>3097.25</v>
      </c>
      <c r="AE31" s="347">
        <v>2396</v>
      </c>
      <c r="AF31" s="347">
        <v>1814.1</v>
      </c>
    </row>
    <row r="32" spans="1:32" ht="12.75" customHeight="1">
      <c r="A32" s="844"/>
      <c r="B32" s="444" t="s">
        <v>63</v>
      </c>
      <c r="C32" s="347"/>
      <c r="D32" s="347">
        <f aca="true" t="shared" si="13" ref="D32:X32">SUM(D31/D30)</f>
        <v>100</v>
      </c>
      <c r="E32" s="347">
        <f t="shared" si="13"/>
        <v>119.99868989912224</v>
      </c>
      <c r="F32" s="347">
        <f t="shared" si="13"/>
        <v>119.3030303030303</v>
      </c>
      <c r="G32" s="347">
        <f t="shared" si="13"/>
        <v>118.5</v>
      </c>
      <c r="H32" s="347">
        <f t="shared" si="13"/>
        <v>242.69921695071395</v>
      </c>
      <c r="I32" s="347">
        <f t="shared" si="13"/>
        <v>230.02309468822173</v>
      </c>
      <c r="J32" s="347">
        <f t="shared" si="13"/>
        <v>146.55581947743468</v>
      </c>
      <c r="K32" s="347">
        <f t="shared" si="13"/>
        <v>158.76470588235293</v>
      </c>
      <c r="L32" s="347">
        <f t="shared" si="13"/>
        <v>274.92434662998625</v>
      </c>
      <c r="M32" s="347">
        <f t="shared" si="13"/>
        <v>169.99232540291635</v>
      </c>
      <c r="N32" s="347">
        <f t="shared" si="13"/>
        <v>309.1283459162663</v>
      </c>
      <c r="O32" s="347">
        <f t="shared" si="13"/>
        <v>150</v>
      </c>
      <c r="P32" s="347" t="e">
        <f t="shared" si="13"/>
        <v>#DIV/0!</v>
      </c>
      <c r="Q32" s="347">
        <f t="shared" si="13"/>
        <v>115.42857142857143</v>
      </c>
      <c r="R32" s="347">
        <f t="shared" si="13"/>
        <v>150.45627376425855</v>
      </c>
      <c r="S32" s="347">
        <f t="shared" si="13"/>
        <v>254.99856774563165</v>
      </c>
      <c r="T32" s="347">
        <f t="shared" si="13"/>
        <v>259.96343692870204</v>
      </c>
      <c r="U32" s="347">
        <f t="shared" si="13"/>
        <v>466.5008849557522</v>
      </c>
      <c r="V32" s="347">
        <f t="shared" si="13"/>
        <v>437.3801916932907</v>
      </c>
      <c r="W32" s="347">
        <f t="shared" si="13"/>
        <v>301.5853658536585</v>
      </c>
      <c r="X32" s="347">
        <f t="shared" si="13"/>
        <v>290</v>
      </c>
      <c r="Y32" s="347">
        <f>SUM(Y31/Y30)</f>
        <v>323.65714285714284</v>
      </c>
      <c r="Z32" s="446">
        <f aca="true" t="shared" si="14" ref="Z32:AE32">(Z31/Z30)</f>
        <v>220</v>
      </c>
      <c r="AA32" s="446">
        <f t="shared" si="14"/>
        <v>373.7110091743119</v>
      </c>
      <c r="AB32" s="446">
        <f t="shared" si="14"/>
        <v>409.6045197740113</v>
      </c>
      <c r="AC32" s="446">
        <f t="shared" si="14"/>
        <v>369.96699669966995</v>
      </c>
      <c r="AD32" s="446">
        <f t="shared" si="14"/>
        <v>448.22720694645443</v>
      </c>
      <c r="AE32" s="446">
        <f t="shared" si="14"/>
        <v>413.1034482758621</v>
      </c>
      <c r="AF32" s="446">
        <f>(AF31/AF30)</f>
        <v>353.62573099415204</v>
      </c>
    </row>
    <row r="33" spans="1:32" ht="12.75" customHeight="1">
      <c r="A33" s="844"/>
      <c r="B33" s="444" t="s">
        <v>9</v>
      </c>
      <c r="C33" s="349"/>
      <c r="D33" s="349">
        <v>119</v>
      </c>
      <c r="E33" s="349">
        <v>129</v>
      </c>
      <c r="F33" s="349">
        <v>74</v>
      </c>
      <c r="G33" s="349">
        <v>100</v>
      </c>
      <c r="H33" s="349">
        <v>96</v>
      </c>
      <c r="I33" s="349">
        <v>95</v>
      </c>
      <c r="J33" s="349">
        <v>23</v>
      </c>
      <c r="K33" s="349">
        <v>124</v>
      </c>
      <c r="L33" s="349">
        <v>147</v>
      </c>
      <c r="M33" s="349">
        <v>109</v>
      </c>
      <c r="N33" s="349">
        <v>30</v>
      </c>
      <c r="O33" s="349">
        <v>43</v>
      </c>
      <c r="P33" s="349"/>
      <c r="Q33" s="349">
        <v>10</v>
      </c>
      <c r="R33" s="349">
        <v>94</v>
      </c>
      <c r="S33" s="349">
        <v>70</v>
      </c>
      <c r="T33" s="349">
        <v>1</v>
      </c>
      <c r="U33" s="349">
        <v>66</v>
      </c>
      <c r="V33" s="349">
        <v>62</v>
      </c>
      <c r="W33" s="349">
        <v>90</v>
      </c>
      <c r="X33" s="349">
        <v>51</v>
      </c>
      <c r="Y33" s="349">
        <v>84</v>
      </c>
      <c r="Z33" s="349">
        <v>17</v>
      </c>
      <c r="AA33" s="349">
        <v>28</v>
      </c>
      <c r="AB33" s="349">
        <v>33</v>
      </c>
      <c r="AC33" s="349">
        <v>95</v>
      </c>
      <c r="AD33" s="354">
        <v>66</v>
      </c>
      <c r="AE33" s="354">
        <v>56</v>
      </c>
      <c r="AF33" s="354">
        <v>43</v>
      </c>
    </row>
    <row r="34" spans="1:32" ht="12.75" customHeight="1">
      <c r="A34" s="844" t="s">
        <v>170</v>
      </c>
      <c r="B34" s="443" t="s">
        <v>3</v>
      </c>
      <c r="C34" s="347">
        <v>31</v>
      </c>
      <c r="D34" s="347">
        <v>20</v>
      </c>
      <c r="E34" s="347">
        <v>15</v>
      </c>
      <c r="F34" s="347">
        <v>22</v>
      </c>
      <c r="G34" s="347">
        <v>20</v>
      </c>
      <c r="H34" s="347">
        <v>21.21</v>
      </c>
      <c r="I34" s="347">
        <v>3.75</v>
      </c>
      <c r="J34" s="347">
        <v>27</v>
      </c>
      <c r="K34" s="347">
        <v>202</v>
      </c>
      <c r="L34" s="347">
        <v>63.5</v>
      </c>
      <c r="M34" s="347">
        <v>52</v>
      </c>
      <c r="N34" s="347">
        <v>15.55</v>
      </c>
      <c r="O34" s="347">
        <v>27.57</v>
      </c>
      <c r="P34" s="347">
        <v>31.39</v>
      </c>
      <c r="Q34" s="347">
        <v>24.5</v>
      </c>
      <c r="R34" s="347">
        <v>10.98</v>
      </c>
      <c r="S34" s="347">
        <v>24</v>
      </c>
      <c r="T34" s="347">
        <v>21.93</v>
      </c>
      <c r="U34" s="391">
        <v>24.5</v>
      </c>
      <c r="V34" s="391">
        <v>24.82</v>
      </c>
      <c r="W34" s="391">
        <v>21.63</v>
      </c>
      <c r="X34" s="391">
        <v>24.18</v>
      </c>
      <c r="Y34" s="391">
        <v>30.32</v>
      </c>
      <c r="Z34" s="391">
        <v>35</v>
      </c>
      <c r="AA34" s="391">
        <v>23.78</v>
      </c>
      <c r="AB34" s="391">
        <v>23.61</v>
      </c>
      <c r="AC34" s="391">
        <v>13.66</v>
      </c>
      <c r="AD34" s="347">
        <v>19.25</v>
      </c>
      <c r="AE34" s="347">
        <v>9.67</v>
      </c>
      <c r="AF34" s="347">
        <v>3.02</v>
      </c>
    </row>
    <row r="35" spans="1:32" ht="12.75" customHeight="1">
      <c r="A35" s="844"/>
      <c r="B35" s="444" t="s">
        <v>5</v>
      </c>
      <c r="C35" s="347">
        <v>31</v>
      </c>
      <c r="D35" s="347">
        <v>20</v>
      </c>
      <c r="E35" s="347">
        <v>15</v>
      </c>
      <c r="F35" s="347">
        <v>22</v>
      </c>
      <c r="G35" s="347">
        <v>20</v>
      </c>
      <c r="H35" s="347">
        <v>21.21</v>
      </c>
      <c r="I35" s="347">
        <v>3.75</v>
      </c>
      <c r="J35" s="347">
        <v>16.47</v>
      </c>
      <c r="K35" s="347">
        <v>198.5</v>
      </c>
      <c r="L35" s="347">
        <v>63.5</v>
      </c>
      <c r="M35" s="347">
        <v>52</v>
      </c>
      <c r="N35" s="347">
        <v>15.55</v>
      </c>
      <c r="O35" s="347">
        <v>27.57</v>
      </c>
      <c r="P35" s="347">
        <v>31.39</v>
      </c>
      <c r="Q35" s="347">
        <v>24.5</v>
      </c>
      <c r="R35" s="347">
        <v>10.9</v>
      </c>
      <c r="S35" s="347">
        <v>24</v>
      </c>
      <c r="T35" s="347">
        <v>21.93</v>
      </c>
      <c r="U35" s="391">
        <v>24.5</v>
      </c>
      <c r="V35" s="391">
        <v>24.82</v>
      </c>
      <c r="W35" s="391">
        <v>21.61</v>
      </c>
      <c r="X35" s="391">
        <v>24.18</v>
      </c>
      <c r="Y35" s="391">
        <v>30.32</v>
      </c>
      <c r="Z35" s="391">
        <v>14.54</v>
      </c>
      <c r="AA35" s="391">
        <v>23.78</v>
      </c>
      <c r="AB35" s="391">
        <v>23.61</v>
      </c>
      <c r="AC35" s="391">
        <v>13.66</v>
      </c>
      <c r="AD35" s="347">
        <v>19.25</v>
      </c>
      <c r="AE35" s="347">
        <v>9.67</v>
      </c>
      <c r="AF35" s="347">
        <v>3.02</v>
      </c>
    </row>
    <row r="36" spans="1:32" ht="12.75" customHeight="1">
      <c r="A36" s="844"/>
      <c r="B36" s="445" t="s">
        <v>67</v>
      </c>
      <c r="C36" s="349">
        <v>6600</v>
      </c>
      <c r="D36" s="349">
        <v>5597</v>
      </c>
      <c r="E36" s="349">
        <v>4402</v>
      </c>
      <c r="F36" s="349">
        <v>6456</v>
      </c>
      <c r="G36" s="349">
        <v>6160</v>
      </c>
      <c r="H36" s="349">
        <v>6533</v>
      </c>
      <c r="I36" s="349">
        <v>480</v>
      </c>
      <c r="J36" s="349">
        <v>3051</v>
      </c>
      <c r="K36" s="349">
        <v>37665</v>
      </c>
      <c r="L36" s="349">
        <v>14141</v>
      </c>
      <c r="M36" s="349">
        <v>9496</v>
      </c>
      <c r="N36" s="349">
        <v>3422</v>
      </c>
      <c r="O36" s="349">
        <v>6892.5</v>
      </c>
      <c r="P36" s="349">
        <v>6906</v>
      </c>
      <c r="Q36" s="347">
        <v>4655</v>
      </c>
      <c r="R36" s="347">
        <v>2936</v>
      </c>
      <c r="S36" s="347">
        <v>6960</v>
      </c>
      <c r="T36" s="347">
        <v>2565</v>
      </c>
      <c r="U36" s="391">
        <v>2940</v>
      </c>
      <c r="V36" s="391">
        <v>3896</v>
      </c>
      <c r="W36" s="391">
        <v>3489</v>
      </c>
      <c r="X36" s="391">
        <v>3989.7</v>
      </c>
      <c r="Y36" s="391">
        <v>9702.4</v>
      </c>
      <c r="Z36" s="391">
        <v>4158.44</v>
      </c>
      <c r="AA36" s="391">
        <v>4840.44</v>
      </c>
      <c r="AB36" s="391">
        <v>4580</v>
      </c>
      <c r="AC36" s="391">
        <v>4335</v>
      </c>
      <c r="AD36" s="347">
        <v>6121.18</v>
      </c>
      <c r="AE36" s="347">
        <v>2949</v>
      </c>
      <c r="AF36" s="347">
        <v>709.47</v>
      </c>
    </row>
    <row r="37" spans="1:32" ht="12.75" customHeight="1">
      <c r="A37" s="844"/>
      <c r="B37" s="444" t="s">
        <v>63</v>
      </c>
      <c r="C37" s="347">
        <f aca="true" t="shared" si="15" ref="C37:X37">SUM(C36/C35)</f>
        <v>212.90322580645162</v>
      </c>
      <c r="D37" s="347">
        <f t="shared" si="15"/>
        <v>279.85</v>
      </c>
      <c r="E37" s="347">
        <f t="shared" si="15"/>
        <v>293.46666666666664</v>
      </c>
      <c r="F37" s="347">
        <f t="shared" si="15"/>
        <v>293.45454545454544</v>
      </c>
      <c r="G37" s="347">
        <f t="shared" si="15"/>
        <v>308</v>
      </c>
      <c r="H37" s="347">
        <f t="shared" si="15"/>
        <v>308.015087223008</v>
      </c>
      <c r="I37" s="347">
        <f t="shared" si="15"/>
        <v>128</v>
      </c>
      <c r="J37" s="347">
        <f t="shared" si="15"/>
        <v>185.24590163934428</v>
      </c>
      <c r="K37" s="347">
        <f t="shared" si="15"/>
        <v>189.74811083123424</v>
      </c>
      <c r="L37" s="347">
        <f t="shared" si="15"/>
        <v>222.69291338582678</v>
      </c>
      <c r="M37" s="347">
        <f t="shared" si="15"/>
        <v>182.6153846153846</v>
      </c>
      <c r="N37" s="347">
        <f t="shared" si="15"/>
        <v>220.064308681672</v>
      </c>
      <c r="O37" s="347">
        <f t="shared" si="15"/>
        <v>250</v>
      </c>
      <c r="P37" s="347">
        <f t="shared" si="15"/>
        <v>220.00637145587766</v>
      </c>
      <c r="Q37" s="347">
        <f t="shared" si="15"/>
        <v>190</v>
      </c>
      <c r="R37" s="347">
        <f t="shared" si="15"/>
        <v>269.3577981651376</v>
      </c>
      <c r="S37" s="347">
        <f t="shared" si="15"/>
        <v>290</v>
      </c>
      <c r="T37" s="347">
        <f t="shared" si="15"/>
        <v>116.96306429548564</v>
      </c>
      <c r="U37" s="347">
        <f t="shared" si="15"/>
        <v>120</v>
      </c>
      <c r="V37" s="347">
        <f t="shared" si="15"/>
        <v>156.97018533440774</v>
      </c>
      <c r="W37" s="347">
        <f t="shared" si="15"/>
        <v>161.45303100416476</v>
      </c>
      <c r="X37" s="347">
        <f t="shared" si="15"/>
        <v>165</v>
      </c>
      <c r="Y37" s="347">
        <f>SUM(Y36/Y35)</f>
        <v>320</v>
      </c>
      <c r="Z37" s="446">
        <f aca="true" t="shared" si="16" ref="Z37:AE37">(Z36/Z35)</f>
        <v>286</v>
      </c>
      <c r="AA37" s="446">
        <f t="shared" si="16"/>
        <v>203.55088309503782</v>
      </c>
      <c r="AB37" s="446">
        <f t="shared" si="16"/>
        <v>193.98559932232106</v>
      </c>
      <c r="AC37" s="446">
        <f t="shared" si="16"/>
        <v>317.3499267935578</v>
      </c>
      <c r="AD37" s="446">
        <f t="shared" si="16"/>
        <v>317.9833766233766</v>
      </c>
      <c r="AE37" s="446">
        <f t="shared" si="16"/>
        <v>304.96380558428126</v>
      </c>
      <c r="AF37" s="446">
        <f>(AF36/AF35)</f>
        <v>234.92384105960267</v>
      </c>
    </row>
    <row r="38" spans="1:32" ht="12.75" customHeight="1">
      <c r="A38" s="844"/>
      <c r="B38" s="444" t="s">
        <v>9</v>
      </c>
      <c r="C38" s="349">
        <v>73</v>
      </c>
      <c r="D38" s="349">
        <v>55</v>
      </c>
      <c r="E38" s="349">
        <v>26</v>
      </c>
      <c r="F38" s="349">
        <v>25</v>
      </c>
      <c r="G38" s="349">
        <v>74</v>
      </c>
      <c r="H38" s="349">
        <v>63</v>
      </c>
      <c r="I38" s="349">
        <v>12</v>
      </c>
      <c r="J38" s="349">
        <v>27</v>
      </c>
      <c r="K38" s="349">
        <v>1022</v>
      </c>
      <c r="L38" s="349">
        <v>169</v>
      </c>
      <c r="M38" s="349">
        <v>225</v>
      </c>
      <c r="N38" s="349">
        <v>87</v>
      </c>
      <c r="O38" s="349">
        <v>89</v>
      </c>
      <c r="P38" s="349">
        <v>64</v>
      </c>
      <c r="Q38" s="349">
        <v>114</v>
      </c>
      <c r="R38" s="349">
        <v>82</v>
      </c>
      <c r="S38" s="349">
        <v>144</v>
      </c>
      <c r="T38" s="349">
        <v>70</v>
      </c>
      <c r="U38" s="349">
        <v>134</v>
      </c>
      <c r="V38" s="349">
        <v>152</v>
      </c>
      <c r="W38" s="349">
        <v>60</v>
      </c>
      <c r="X38" s="349">
        <v>40</v>
      </c>
      <c r="Y38" s="349">
        <v>99</v>
      </c>
      <c r="Z38" s="349">
        <v>120</v>
      </c>
      <c r="AA38" s="349">
        <v>84</v>
      </c>
      <c r="AB38" s="349">
        <v>78</v>
      </c>
      <c r="AC38" s="349">
        <v>97</v>
      </c>
      <c r="AD38" s="354">
        <v>54</v>
      </c>
      <c r="AE38" s="354">
        <v>48</v>
      </c>
      <c r="AF38" s="354">
        <v>25</v>
      </c>
    </row>
    <row r="39" spans="1:32" ht="12.75" customHeight="1">
      <c r="A39" s="844" t="s">
        <v>19</v>
      </c>
      <c r="B39" s="443" t="s">
        <v>3</v>
      </c>
      <c r="C39" s="347">
        <v>15.5</v>
      </c>
      <c r="D39" s="347">
        <v>20</v>
      </c>
      <c r="E39" s="347">
        <v>26.43</v>
      </c>
      <c r="F39" s="347">
        <v>9</v>
      </c>
      <c r="G39" s="347">
        <v>41</v>
      </c>
      <c r="H39" s="347">
        <v>56</v>
      </c>
      <c r="I39" s="347">
        <v>25.24</v>
      </c>
      <c r="J39" s="347">
        <v>116.71</v>
      </c>
      <c r="K39" s="347">
        <v>121</v>
      </c>
      <c r="L39" s="347">
        <v>70.6</v>
      </c>
      <c r="M39" s="347">
        <v>48</v>
      </c>
      <c r="N39" s="347">
        <v>180</v>
      </c>
      <c r="O39" s="347">
        <v>46.4</v>
      </c>
      <c r="P39" s="347">
        <v>21.14</v>
      </c>
      <c r="Q39" s="347">
        <v>16</v>
      </c>
      <c r="R39" s="347">
        <v>186.5</v>
      </c>
      <c r="S39" s="347">
        <v>248.67</v>
      </c>
      <c r="T39" s="347">
        <v>52.25</v>
      </c>
      <c r="U39" s="391">
        <v>67.95</v>
      </c>
      <c r="V39" s="391">
        <v>92.01</v>
      </c>
      <c r="W39" s="391">
        <v>89.65</v>
      </c>
      <c r="X39" s="391">
        <v>125.31</v>
      </c>
      <c r="Y39" s="391">
        <v>121.6</v>
      </c>
      <c r="Z39" s="391">
        <v>160</v>
      </c>
      <c r="AA39" s="391">
        <v>157.5</v>
      </c>
      <c r="AB39" s="391">
        <v>67</v>
      </c>
      <c r="AC39" s="391">
        <v>66.15</v>
      </c>
      <c r="AD39" s="347">
        <v>64</v>
      </c>
      <c r="AE39" s="347">
        <v>60</v>
      </c>
      <c r="AF39" s="347">
        <v>64.1</v>
      </c>
    </row>
    <row r="40" spans="1:32" ht="12.75" customHeight="1">
      <c r="A40" s="844"/>
      <c r="B40" s="444" t="s">
        <v>5</v>
      </c>
      <c r="C40" s="347">
        <v>15.16</v>
      </c>
      <c r="D40" s="347">
        <v>19.5</v>
      </c>
      <c r="E40" s="347">
        <v>25.23</v>
      </c>
      <c r="F40" s="347">
        <v>9</v>
      </c>
      <c r="G40" s="347">
        <v>40.5</v>
      </c>
      <c r="H40" s="347">
        <v>53</v>
      </c>
      <c r="I40" s="347">
        <v>25.24</v>
      </c>
      <c r="J40" s="347">
        <v>116.71</v>
      </c>
      <c r="K40" s="347">
        <v>117.8</v>
      </c>
      <c r="L40" s="347">
        <v>70.6</v>
      </c>
      <c r="M40" s="347">
        <v>48</v>
      </c>
      <c r="N40" s="347">
        <v>180</v>
      </c>
      <c r="O40" s="347">
        <v>30.72</v>
      </c>
      <c r="P40" s="347">
        <v>5.46</v>
      </c>
      <c r="Q40" s="347">
        <v>16</v>
      </c>
      <c r="R40" s="347">
        <v>186</v>
      </c>
      <c r="S40" s="347">
        <v>206.35</v>
      </c>
      <c r="T40" s="347">
        <v>52.25</v>
      </c>
      <c r="U40" s="391">
        <v>67.95</v>
      </c>
      <c r="V40" s="391">
        <v>92.01</v>
      </c>
      <c r="W40" s="391">
        <v>85.7</v>
      </c>
      <c r="X40" s="391">
        <v>110</v>
      </c>
      <c r="Y40" s="391">
        <v>117.6</v>
      </c>
      <c r="Z40" s="391">
        <v>130</v>
      </c>
      <c r="AA40" s="391">
        <v>157.5</v>
      </c>
      <c r="AB40" s="391">
        <v>67</v>
      </c>
      <c r="AC40" s="391">
        <v>58.2</v>
      </c>
      <c r="AD40" s="347">
        <v>64</v>
      </c>
      <c r="AE40" s="347">
        <v>60</v>
      </c>
      <c r="AF40" s="347">
        <v>64.1</v>
      </c>
    </row>
    <row r="41" spans="1:32" ht="12.75" customHeight="1">
      <c r="A41" s="844"/>
      <c r="B41" s="445" t="s">
        <v>67</v>
      </c>
      <c r="C41" s="349">
        <v>4160</v>
      </c>
      <c r="D41" s="349">
        <v>6240</v>
      </c>
      <c r="E41" s="349">
        <v>7266</v>
      </c>
      <c r="F41" s="349">
        <v>2583</v>
      </c>
      <c r="G41" s="349">
        <v>11583</v>
      </c>
      <c r="H41" s="349">
        <v>13990</v>
      </c>
      <c r="I41" s="349">
        <v>5655</v>
      </c>
      <c r="J41" s="349">
        <v>14589</v>
      </c>
      <c r="K41" s="349">
        <v>46446</v>
      </c>
      <c r="L41" s="349">
        <v>12877</v>
      </c>
      <c r="M41" s="349">
        <v>9600</v>
      </c>
      <c r="N41" s="349">
        <v>46368</v>
      </c>
      <c r="O41" s="349">
        <v>6139</v>
      </c>
      <c r="P41" s="349">
        <v>1092</v>
      </c>
      <c r="Q41" s="347">
        <v>3200</v>
      </c>
      <c r="R41" s="347">
        <v>49422</v>
      </c>
      <c r="S41" s="347">
        <v>54840.07</v>
      </c>
      <c r="T41" s="347">
        <v>23513</v>
      </c>
      <c r="U41" s="391">
        <v>18000</v>
      </c>
      <c r="V41" s="391">
        <v>16469.79</v>
      </c>
      <c r="W41" s="391">
        <v>20480</v>
      </c>
      <c r="X41" s="391">
        <v>38500</v>
      </c>
      <c r="Y41" s="391">
        <v>44668</v>
      </c>
      <c r="Z41" s="391">
        <v>40040</v>
      </c>
      <c r="AA41" s="391">
        <v>14115.2</v>
      </c>
      <c r="AB41" s="391">
        <v>10685</v>
      </c>
      <c r="AC41" s="391">
        <v>22027</v>
      </c>
      <c r="AD41" s="347">
        <v>15488</v>
      </c>
      <c r="AE41" s="347">
        <v>21000</v>
      </c>
      <c r="AF41" s="347">
        <v>18642</v>
      </c>
    </row>
    <row r="42" spans="1:32" ht="12.75" customHeight="1">
      <c r="A42" s="844"/>
      <c r="B42" s="444" t="s">
        <v>63</v>
      </c>
      <c r="C42" s="347">
        <f aca="true" t="shared" si="17" ref="C42:X42">SUM(C41/C40)</f>
        <v>274.4063324538259</v>
      </c>
      <c r="D42" s="347">
        <f t="shared" si="17"/>
        <v>320</v>
      </c>
      <c r="E42" s="347">
        <f t="shared" si="17"/>
        <v>287.9904875148633</v>
      </c>
      <c r="F42" s="347">
        <f t="shared" si="17"/>
        <v>287</v>
      </c>
      <c r="G42" s="347">
        <f t="shared" si="17"/>
        <v>286</v>
      </c>
      <c r="H42" s="347">
        <f t="shared" si="17"/>
        <v>263.9622641509434</v>
      </c>
      <c r="I42" s="347">
        <f t="shared" si="17"/>
        <v>224.0491283676704</v>
      </c>
      <c r="J42" s="347">
        <f t="shared" si="17"/>
        <v>125.00214206152002</v>
      </c>
      <c r="K42" s="347">
        <f t="shared" si="17"/>
        <v>394.27843803056027</v>
      </c>
      <c r="L42" s="347">
        <f t="shared" si="17"/>
        <v>182.39376770538246</v>
      </c>
      <c r="M42" s="347">
        <f t="shared" si="17"/>
        <v>200</v>
      </c>
      <c r="N42" s="347">
        <f t="shared" si="17"/>
        <v>257.6</v>
      </c>
      <c r="O42" s="347">
        <f t="shared" si="17"/>
        <v>199.83723958333334</v>
      </c>
      <c r="P42" s="347">
        <f t="shared" si="17"/>
        <v>200</v>
      </c>
      <c r="Q42" s="347">
        <f t="shared" si="17"/>
        <v>200</v>
      </c>
      <c r="R42" s="347">
        <f t="shared" si="17"/>
        <v>265.7096774193548</v>
      </c>
      <c r="S42" s="347">
        <f t="shared" si="17"/>
        <v>265.76239399079236</v>
      </c>
      <c r="T42" s="347">
        <f t="shared" si="17"/>
        <v>450.00956937799043</v>
      </c>
      <c r="U42" s="347">
        <f t="shared" si="17"/>
        <v>264.9006622516556</v>
      </c>
      <c r="V42" s="347">
        <f t="shared" si="17"/>
        <v>179</v>
      </c>
      <c r="W42" s="347">
        <f t="shared" si="17"/>
        <v>238.97316219369895</v>
      </c>
      <c r="X42" s="347">
        <f t="shared" si="17"/>
        <v>350</v>
      </c>
      <c r="Y42" s="347">
        <f>SUM(Y41/Y40)</f>
        <v>379.82993197278915</v>
      </c>
      <c r="Z42" s="446">
        <f aca="true" t="shared" si="18" ref="Z42:AE42">(Z41/Z40)</f>
        <v>308</v>
      </c>
      <c r="AA42" s="446">
        <f t="shared" si="18"/>
        <v>89.62031746031747</v>
      </c>
      <c r="AB42" s="446">
        <f t="shared" si="18"/>
        <v>159.47761194029852</v>
      </c>
      <c r="AC42" s="446">
        <f t="shared" si="18"/>
        <v>378.4707903780069</v>
      </c>
      <c r="AD42" s="446">
        <f t="shared" si="18"/>
        <v>242</v>
      </c>
      <c r="AE42" s="446">
        <f t="shared" si="18"/>
        <v>350</v>
      </c>
      <c r="AF42" s="446">
        <f>(AF41/AF40)</f>
        <v>290.826833073323</v>
      </c>
    </row>
    <row r="43" spans="1:32" ht="12.75" customHeight="1">
      <c r="A43" s="844"/>
      <c r="B43" s="444" t="s">
        <v>9</v>
      </c>
      <c r="C43" s="349">
        <v>15</v>
      </c>
      <c r="D43" s="349">
        <v>45</v>
      </c>
      <c r="E43" s="349">
        <v>44</v>
      </c>
      <c r="F43" s="349">
        <v>40</v>
      </c>
      <c r="G43" s="349">
        <v>34</v>
      </c>
      <c r="H43" s="349">
        <v>107</v>
      </c>
      <c r="I43" s="349">
        <v>88</v>
      </c>
      <c r="J43" s="349">
        <v>112</v>
      </c>
      <c r="K43" s="349">
        <v>188</v>
      </c>
      <c r="L43" s="349">
        <v>186</v>
      </c>
      <c r="M43" s="349">
        <v>45</v>
      </c>
      <c r="N43" s="349">
        <v>249</v>
      </c>
      <c r="O43" s="349">
        <v>101</v>
      </c>
      <c r="P43" s="349">
        <v>27</v>
      </c>
      <c r="Q43" s="349">
        <v>15</v>
      </c>
      <c r="R43" s="349">
        <v>385</v>
      </c>
      <c r="S43" s="349">
        <v>411</v>
      </c>
      <c r="T43" s="349">
        <v>170</v>
      </c>
      <c r="U43" s="349">
        <v>168</v>
      </c>
      <c r="V43" s="349">
        <v>249</v>
      </c>
      <c r="W43" s="349">
        <v>278</v>
      </c>
      <c r="X43" s="349">
        <v>228</v>
      </c>
      <c r="Y43" s="349">
        <v>203</v>
      </c>
      <c r="Z43" s="349">
        <v>325</v>
      </c>
      <c r="AA43" s="349">
        <v>355</v>
      </c>
      <c r="AB43" s="349">
        <v>226</v>
      </c>
      <c r="AC43" s="349">
        <v>51</v>
      </c>
      <c r="AD43" s="354">
        <v>35</v>
      </c>
      <c r="AE43" s="354">
        <v>250</v>
      </c>
      <c r="AF43" s="354">
        <v>221</v>
      </c>
    </row>
    <row r="44" spans="1:32" ht="12.75" customHeight="1">
      <c r="A44" s="844" t="s">
        <v>172</v>
      </c>
      <c r="B44" s="443" t="s">
        <v>3</v>
      </c>
      <c r="C44" s="347">
        <v>125</v>
      </c>
      <c r="D44" s="347">
        <v>87</v>
      </c>
      <c r="E44" s="347">
        <v>76</v>
      </c>
      <c r="F44" s="347">
        <v>15</v>
      </c>
      <c r="G44" s="347">
        <v>9</v>
      </c>
      <c r="H44" s="347">
        <v>20.45</v>
      </c>
      <c r="I44" s="347">
        <v>47.32</v>
      </c>
      <c r="J44" s="347">
        <v>93.68</v>
      </c>
      <c r="K44" s="347">
        <v>141</v>
      </c>
      <c r="L44" s="347">
        <v>118.25</v>
      </c>
      <c r="M44" s="347">
        <v>45.5</v>
      </c>
      <c r="N44" s="347">
        <v>35.2</v>
      </c>
      <c r="O44" s="347"/>
      <c r="P44" s="347"/>
      <c r="Q44" s="356">
        <v>0</v>
      </c>
      <c r="R44" s="356">
        <v>0</v>
      </c>
      <c r="S44" s="347">
        <v>27.5</v>
      </c>
      <c r="T44" s="356">
        <v>0</v>
      </c>
      <c r="U44" s="347">
        <v>100.42</v>
      </c>
      <c r="V44" s="347">
        <v>27.4</v>
      </c>
      <c r="W44" s="347">
        <v>115</v>
      </c>
      <c r="X44" s="347">
        <v>131</v>
      </c>
      <c r="Y44" s="347">
        <v>135</v>
      </c>
      <c r="Z44" s="347">
        <v>121</v>
      </c>
      <c r="AA44" s="347">
        <v>120</v>
      </c>
      <c r="AB44" s="347">
        <v>35</v>
      </c>
      <c r="AC44" s="347">
        <v>65</v>
      </c>
      <c r="AD44" s="347">
        <v>31</v>
      </c>
      <c r="AE44" s="347">
        <v>28.5</v>
      </c>
      <c r="AF44" s="347">
        <v>44</v>
      </c>
    </row>
    <row r="45" spans="1:32" ht="12.75" customHeight="1">
      <c r="A45" s="844"/>
      <c r="B45" s="444" t="s">
        <v>5</v>
      </c>
      <c r="C45" s="347">
        <v>120</v>
      </c>
      <c r="D45" s="347">
        <v>86</v>
      </c>
      <c r="E45" s="347">
        <v>76</v>
      </c>
      <c r="F45" s="347">
        <v>15</v>
      </c>
      <c r="G45" s="347">
        <v>9</v>
      </c>
      <c r="H45" s="347">
        <v>20.45</v>
      </c>
      <c r="I45" s="347">
        <v>47.32</v>
      </c>
      <c r="J45" s="347">
        <v>93.68</v>
      </c>
      <c r="K45" s="347">
        <v>138</v>
      </c>
      <c r="L45" s="347">
        <v>112.25</v>
      </c>
      <c r="M45" s="347">
        <v>45.5</v>
      </c>
      <c r="N45" s="347">
        <v>35.2</v>
      </c>
      <c r="O45" s="347"/>
      <c r="P45" s="347"/>
      <c r="Q45" s="356">
        <v>0</v>
      </c>
      <c r="R45" s="356">
        <v>0</v>
      </c>
      <c r="S45" s="347">
        <v>27.5</v>
      </c>
      <c r="T45" s="356">
        <v>0</v>
      </c>
      <c r="U45" s="347">
        <v>100.42</v>
      </c>
      <c r="V45" s="347">
        <v>27.4</v>
      </c>
      <c r="W45" s="347">
        <v>86</v>
      </c>
      <c r="X45" s="347">
        <v>121</v>
      </c>
      <c r="Y45" s="347">
        <v>135</v>
      </c>
      <c r="Z45" s="347">
        <v>98</v>
      </c>
      <c r="AA45" s="347">
        <v>120</v>
      </c>
      <c r="AB45" s="347">
        <v>35</v>
      </c>
      <c r="AC45" s="347">
        <v>65</v>
      </c>
      <c r="AD45" s="347">
        <v>31</v>
      </c>
      <c r="AE45" s="347">
        <v>28.5</v>
      </c>
      <c r="AF45" s="347">
        <v>44</v>
      </c>
    </row>
    <row r="46" spans="1:32" ht="12.75" customHeight="1">
      <c r="A46" s="844"/>
      <c r="B46" s="445" t="s">
        <v>67</v>
      </c>
      <c r="C46" s="349">
        <v>42000</v>
      </c>
      <c r="D46" s="349">
        <v>28724</v>
      </c>
      <c r="E46" s="349">
        <v>18064</v>
      </c>
      <c r="F46" s="349">
        <v>2983</v>
      </c>
      <c r="G46" s="349">
        <v>2178</v>
      </c>
      <c r="H46" s="349">
        <v>3060</v>
      </c>
      <c r="I46" s="349">
        <v>5205</v>
      </c>
      <c r="J46" s="349">
        <v>21784</v>
      </c>
      <c r="K46" s="349">
        <v>34500</v>
      </c>
      <c r="L46" s="349">
        <v>35658</v>
      </c>
      <c r="M46" s="349">
        <v>7280</v>
      </c>
      <c r="N46" s="349">
        <v>8236</v>
      </c>
      <c r="O46" s="349"/>
      <c r="P46" s="349"/>
      <c r="Q46" s="356">
        <v>0</v>
      </c>
      <c r="R46" s="356">
        <v>0</v>
      </c>
      <c r="S46" s="347">
        <v>4675</v>
      </c>
      <c r="T46" s="356">
        <v>0</v>
      </c>
      <c r="U46" s="347">
        <v>22182.24</v>
      </c>
      <c r="V46" s="347">
        <v>6439</v>
      </c>
      <c r="W46" s="347">
        <v>19178</v>
      </c>
      <c r="X46" s="347">
        <v>29161</v>
      </c>
      <c r="Y46" s="347">
        <v>33750</v>
      </c>
      <c r="Z46" s="347">
        <v>25872</v>
      </c>
      <c r="AA46" s="347">
        <v>36000</v>
      </c>
      <c r="AB46" s="347">
        <v>10500</v>
      </c>
      <c r="AC46" s="347">
        <v>26600</v>
      </c>
      <c r="AD46" s="347">
        <v>8060</v>
      </c>
      <c r="AE46" s="347">
        <v>8205</v>
      </c>
      <c r="AF46" s="347">
        <v>8317</v>
      </c>
    </row>
    <row r="47" spans="1:32" ht="12.75" customHeight="1">
      <c r="A47" s="844"/>
      <c r="B47" s="444" t="s">
        <v>63</v>
      </c>
      <c r="C47" s="347">
        <f aca="true" t="shared" si="19" ref="C47:X47">SUM(C46/C45)</f>
        <v>350</v>
      </c>
      <c r="D47" s="347">
        <f t="shared" si="19"/>
        <v>334</v>
      </c>
      <c r="E47" s="347">
        <f t="shared" si="19"/>
        <v>237.68421052631578</v>
      </c>
      <c r="F47" s="347">
        <f t="shared" si="19"/>
        <v>198.86666666666667</v>
      </c>
      <c r="G47" s="347">
        <f t="shared" si="19"/>
        <v>242</v>
      </c>
      <c r="H47" s="347">
        <f t="shared" si="19"/>
        <v>149.63325183374084</v>
      </c>
      <c r="I47" s="347">
        <f t="shared" si="19"/>
        <v>109.99577345731191</v>
      </c>
      <c r="J47" s="347">
        <f t="shared" si="19"/>
        <v>232.53629376601194</v>
      </c>
      <c r="K47" s="347">
        <f t="shared" si="19"/>
        <v>250</v>
      </c>
      <c r="L47" s="347">
        <f t="shared" si="19"/>
        <v>317.6659242761693</v>
      </c>
      <c r="M47" s="347">
        <f t="shared" si="19"/>
        <v>160</v>
      </c>
      <c r="N47" s="347">
        <f t="shared" si="19"/>
        <v>233.97727272727272</v>
      </c>
      <c r="O47" s="347" t="e">
        <f t="shared" si="19"/>
        <v>#DIV/0!</v>
      </c>
      <c r="P47" s="347" t="e">
        <f t="shared" si="19"/>
        <v>#DIV/0!</v>
      </c>
      <c r="Q47" s="356">
        <v>0</v>
      </c>
      <c r="R47" s="356">
        <v>0</v>
      </c>
      <c r="S47" s="347">
        <f t="shared" si="19"/>
        <v>170</v>
      </c>
      <c r="T47" s="347" t="e">
        <f t="shared" si="19"/>
        <v>#DIV/0!</v>
      </c>
      <c r="U47" s="347">
        <f t="shared" si="19"/>
        <v>220.89464250149373</v>
      </c>
      <c r="V47" s="347">
        <f t="shared" si="19"/>
        <v>235</v>
      </c>
      <c r="W47" s="347">
        <f t="shared" si="19"/>
        <v>223</v>
      </c>
      <c r="X47" s="347">
        <f t="shared" si="19"/>
        <v>241</v>
      </c>
      <c r="Y47" s="347">
        <f>SUM(Y46/Y45)</f>
        <v>250</v>
      </c>
      <c r="Z47" s="446">
        <f aca="true" t="shared" si="20" ref="Z47:AE47">(Z46/Z45)</f>
        <v>264</v>
      </c>
      <c r="AA47" s="446">
        <f t="shared" si="20"/>
        <v>300</v>
      </c>
      <c r="AB47" s="446">
        <f t="shared" si="20"/>
        <v>300</v>
      </c>
      <c r="AC47" s="446">
        <f t="shared" si="20"/>
        <v>409.2307692307692</v>
      </c>
      <c r="AD47" s="446">
        <f t="shared" si="20"/>
        <v>260</v>
      </c>
      <c r="AE47" s="446">
        <f t="shared" si="20"/>
        <v>287.89473684210526</v>
      </c>
      <c r="AF47" s="446">
        <f>(AF46/AF45)</f>
        <v>189.02272727272728</v>
      </c>
    </row>
    <row r="48" spans="1:32" ht="12" customHeight="1">
      <c r="A48" s="844"/>
      <c r="B48" s="444" t="s">
        <v>9</v>
      </c>
      <c r="C48" s="349">
        <v>1</v>
      </c>
      <c r="D48" s="349">
        <v>12</v>
      </c>
      <c r="E48" s="349">
        <v>29</v>
      </c>
      <c r="F48" s="349">
        <v>50</v>
      </c>
      <c r="G48" s="349">
        <v>45</v>
      </c>
      <c r="H48" s="349">
        <v>64</v>
      </c>
      <c r="I48" s="349">
        <v>84</v>
      </c>
      <c r="J48" s="349">
        <v>92</v>
      </c>
      <c r="K48" s="349">
        <v>72</v>
      </c>
      <c r="L48" s="349">
        <v>37</v>
      </c>
      <c r="M48" s="349">
        <v>27</v>
      </c>
      <c r="N48" s="349">
        <v>41</v>
      </c>
      <c r="O48" s="349"/>
      <c r="P48" s="349"/>
      <c r="Q48" s="356">
        <v>0</v>
      </c>
      <c r="R48" s="356">
        <v>0</v>
      </c>
      <c r="S48" s="349">
        <v>25</v>
      </c>
      <c r="T48" s="360">
        <v>0</v>
      </c>
      <c r="U48" s="349">
        <v>71</v>
      </c>
      <c r="V48" s="349">
        <v>38</v>
      </c>
      <c r="W48" s="349">
        <v>150</v>
      </c>
      <c r="X48" s="349">
        <v>175</v>
      </c>
      <c r="Y48" s="349">
        <v>165</v>
      </c>
      <c r="Z48" s="349">
        <v>165</v>
      </c>
      <c r="AA48" s="349">
        <v>195</v>
      </c>
      <c r="AB48" s="349">
        <v>49</v>
      </c>
      <c r="AC48" s="349">
        <v>181</v>
      </c>
      <c r="AD48" s="354">
        <v>28</v>
      </c>
      <c r="AE48" s="354">
        <v>37</v>
      </c>
      <c r="AF48" s="354">
        <v>52</v>
      </c>
    </row>
    <row r="49" spans="1:32" ht="12.75" customHeight="1">
      <c r="A49" s="844" t="s">
        <v>23</v>
      </c>
      <c r="B49" s="443" t="s">
        <v>3</v>
      </c>
      <c r="C49" s="347"/>
      <c r="D49" s="347"/>
      <c r="E49" s="347"/>
      <c r="F49" s="347">
        <v>3</v>
      </c>
      <c r="G49" s="347">
        <v>0.2</v>
      </c>
      <c r="H49" s="347">
        <v>2.28</v>
      </c>
      <c r="I49" s="347">
        <v>2.55</v>
      </c>
      <c r="J49" s="347"/>
      <c r="K49" s="347">
        <v>6</v>
      </c>
      <c r="L49" s="347"/>
      <c r="M49" s="347">
        <v>3.8</v>
      </c>
      <c r="N49" s="347">
        <v>25.29</v>
      </c>
      <c r="O49" s="347">
        <v>3.87</v>
      </c>
      <c r="P49" s="347">
        <v>4.39</v>
      </c>
      <c r="Q49" s="347">
        <v>16</v>
      </c>
      <c r="R49" s="347">
        <v>19.32</v>
      </c>
      <c r="S49" s="347">
        <v>6.77</v>
      </c>
      <c r="T49" s="347">
        <v>1.2</v>
      </c>
      <c r="U49" s="391">
        <v>4.15</v>
      </c>
      <c r="V49" s="391">
        <v>5.72</v>
      </c>
      <c r="W49" s="391">
        <v>2.1</v>
      </c>
      <c r="X49" s="391">
        <v>24.18</v>
      </c>
      <c r="Y49" s="391">
        <v>8.52</v>
      </c>
      <c r="Z49" s="391">
        <v>13</v>
      </c>
      <c r="AA49" s="391">
        <v>3.6</v>
      </c>
      <c r="AB49" s="391">
        <v>1.2</v>
      </c>
      <c r="AC49" s="391">
        <v>14.8</v>
      </c>
      <c r="AD49" s="349">
        <v>0</v>
      </c>
      <c r="AE49" s="347">
        <v>0.8</v>
      </c>
      <c r="AF49" s="347">
        <v>0.04</v>
      </c>
    </row>
    <row r="50" spans="1:32" ht="12.75" customHeight="1">
      <c r="A50" s="844"/>
      <c r="B50" s="444" t="s">
        <v>5</v>
      </c>
      <c r="C50" s="347"/>
      <c r="D50" s="347"/>
      <c r="E50" s="347"/>
      <c r="F50" s="347">
        <v>3</v>
      </c>
      <c r="G50" s="347">
        <v>0.2</v>
      </c>
      <c r="H50" s="347">
        <v>2.28</v>
      </c>
      <c r="I50" s="347">
        <v>2.55</v>
      </c>
      <c r="J50" s="347"/>
      <c r="K50" s="347">
        <v>6</v>
      </c>
      <c r="L50" s="347"/>
      <c r="M50" s="347">
        <v>3.8</v>
      </c>
      <c r="N50" s="347">
        <v>25.29</v>
      </c>
      <c r="O50" s="347">
        <v>3.87</v>
      </c>
      <c r="P50" s="347">
        <v>4.14</v>
      </c>
      <c r="Q50" s="347">
        <v>16</v>
      </c>
      <c r="R50" s="347">
        <v>19.3</v>
      </c>
      <c r="S50" s="347">
        <v>6.77</v>
      </c>
      <c r="T50" s="347">
        <v>1.2</v>
      </c>
      <c r="U50" s="391">
        <v>4.15</v>
      </c>
      <c r="V50" s="391">
        <v>5.6</v>
      </c>
      <c r="W50" s="391">
        <v>1.9</v>
      </c>
      <c r="X50" s="391">
        <v>12</v>
      </c>
      <c r="Y50" s="391">
        <v>8.52</v>
      </c>
      <c r="Z50" s="391">
        <v>13</v>
      </c>
      <c r="AA50" s="391">
        <v>1</v>
      </c>
      <c r="AB50" s="391">
        <v>1.2</v>
      </c>
      <c r="AC50" s="391">
        <v>3.7</v>
      </c>
      <c r="AD50" s="349">
        <v>0</v>
      </c>
      <c r="AE50" s="347">
        <v>0.8</v>
      </c>
      <c r="AF50" s="347">
        <v>0.04</v>
      </c>
    </row>
    <row r="51" spans="1:32" ht="12.75" customHeight="1">
      <c r="A51" s="844"/>
      <c r="B51" s="445" t="s">
        <v>67</v>
      </c>
      <c r="C51" s="349"/>
      <c r="D51" s="349"/>
      <c r="E51" s="349"/>
      <c r="F51" s="349">
        <v>360</v>
      </c>
      <c r="G51" s="349">
        <v>24</v>
      </c>
      <c r="H51" s="349">
        <v>342</v>
      </c>
      <c r="I51" s="349">
        <v>398</v>
      </c>
      <c r="J51" s="349"/>
      <c r="K51" s="349">
        <v>2100</v>
      </c>
      <c r="L51" s="349"/>
      <c r="M51" s="349">
        <v>798</v>
      </c>
      <c r="N51" s="349">
        <v>3274</v>
      </c>
      <c r="O51" s="349">
        <v>1272</v>
      </c>
      <c r="P51" s="349">
        <v>540</v>
      </c>
      <c r="Q51" s="347">
        <v>3440</v>
      </c>
      <c r="R51" s="347">
        <v>3001</v>
      </c>
      <c r="S51" s="347">
        <v>1150</v>
      </c>
      <c r="T51" s="347">
        <v>210</v>
      </c>
      <c r="U51" s="391">
        <v>859.05</v>
      </c>
      <c r="V51" s="391">
        <v>1102.6</v>
      </c>
      <c r="W51" s="391">
        <v>538.25</v>
      </c>
      <c r="X51" s="391">
        <v>2160</v>
      </c>
      <c r="Y51" s="391">
        <v>3233.8</v>
      </c>
      <c r="Z51" s="391">
        <v>4433</v>
      </c>
      <c r="AA51" s="391">
        <v>305</v>
      </c>
      <c r="AB51" s="391">
        <v>300</v>
      </c>
      <c r="AC51" s="391">
        <v>1311</v>
      </c>
      <c r="AD51" s="349">
        <v>0</v>
      </c>
      <c r="AE51" s="347">
        <v>215</v>
      </c>
      <c r="AF51" s="347">
        <v>18</v>
      </c>
    </row>
    <row r="52" spans="1:32" ht="12.75" customHeight="1">
      <c r="A52" s="844"/>
      <c r="B52" s="444" t="s">
        <v>63</v>
      </c>
      <c r="C52" s="347"/>
      <c r="D52" s="347"/>
      <c r="E52" s="347"/>
      <c r="F52" s="347">
        <f aca="true" t="shared" si="21" ref="F52:X52">SUM(F51/F50)</f>
        <v>120</v>
      </c>
      <c r="G52" s="347">
        <f t="shared" si="21"/>
        <v>120</v>
      </c>
      <c r="H52" s="347">
        <f t="shared" si="21"/>
        <v>150</v>
      </c>
      <c r="I52" s="347">
        <f t="shared" si="21"/>
        <v>156.07843137254903</v>
      </c>
      <c r="J52" s="347" t="e">
        <f t="shared" si="21"/>
        <v>#DIV/0!</v>
      </c>
      <c r="K52" s="347">
        <f t="shared" si="21"/>
        <v>350</v>
      </c>
      <c r="L52" s="347" t="e">
        <f t="shared" si="21"/>
        <v>#DIV/0!</v>
      </c>
      <c r="M52" s="347">
        <f t="shared" si="21"/>
        <v>210</v>
      </c>
      <c r="N52" s="347">
        <f t="shared" si="21"/>
        <v>129.45828390668248</v>
      </c>
      <c r="O52" s="347">
        <f t="shared" si="21"/>
        <v>328.6821705426357</v>
      </c>
      <c r="P52" s="347">
        <f t="shared" si="21"/>
        <v>130.43478260869566</v>
      </c>
      <c r="Q52" s="347">
        <f t="shared" si="21"/>
        <v>215</v>
      </c>
      <c r="R52" s="347">
        <f t="shared" si="21"/>
        <v>155.49222797927462</v>
      </c>
      <c r="S52" s="347">
        <f t="shared" si="21"/>
        <v>169.86706056129987</v>
      </c>
      <c r="T52" s="347">
        <f t="shared" si="21"/>
        <v>175</v>
      </c>
      <c r="U52" s="347">
        <f t="shared" si="21"/>
        <v>206.99999999999997</v>
      </c>
      <c r="V52" s="347">
        <f t="shared" si="21"/>
        <v>196.89285714285714</v>
      </c>
      <c r="W52" s="347">
        <f t="shared" si="21"/>
        <v>283.2894736842105</v>
      </c>
      <c r="X52" s="347">
        <f t="shared" si="21"/>
        <v>180</v>
      </c>
      <c r="Y52" s="347">
        <f>SUM(Y51/Y50)</f>
        <v>379.5539906103287</v>
      </c>
      <c r="Z52" s="446">
        <f>(Z51/Z50)</f>
        <v>341</v>
      </c>
      <c r="AA52" s="446">
        <f>(AA51/AA50)</f>
        <v>305</v>
      </c>
      <c r="AB52" s="446">
        <f>(AB51/AB50)</f>
        <v>250</v>
      </c>
      <c r="AC52" s="446">
        <f>(AC51/AC50)</f>
        <v>354.3243243243243</v>
      </c>
      <c r="AD52" s="349">
        <v>0</v>
      </c>
      <c r="AE52" s="446">
        <f>(AE51/AE50)</f>
        <v>268.75</v>
      </c>
      <c r="AF52" s="446">
        <f>(AF51/AF50)</f>
        <v>450</v>
      </c>
    </row>
    <row r="53" spans="1:32" ht="12.75" customHeight="1">
      <c r="A53" s="844"/>
      <c r="B53" s="444" t="s">
        <v>9</v>
      </c>
      <c r="C53" s="349"/>
      <c r="D53" s="349"/>
      <c r="E53" s="349"/>
      <c r="F53" s="349">
        <v>7</v>
      </c>
      <c r="G53" s="349">
        <v>1</v>
      </c>
      <c r="H53" s="349">
        <v>5</v>
      </c>
      <c r="I53" s="349">
        <v>5</v>
      </c>
      <c r="J53" s="349"/>
      <c r="K53" s="349">
        <v>40</v>
      </c>
      <c r="L53" s="349"/>
      <c r="M53" s="349">
        <v>15</v>
      </c>
      <c r="N53" s="349">
        <v>54</v>
      </c>
      <c r="O53" s="349">
        <v>20</v>
      </c>
      <c r="P53" s="349">
        <v>29</v>
      </c>
      <c r="Q53" s="349">
        <v>58</v>
      </c>
      <c r="R53" s="349">
        <v>19</v>
      </c>
      <c r="S53" s="349">
        <v>17</v>
      </c>
      <c r="T53" s="349">
        <v>12</v>
      </c>
      <c r="U53" s="349">
        <v>20</v>
      </c>
      <c r="V53" s="349">
        <v>12</v>
      </c>
      <c r="W53" s="349">
        <v>22</v>
      </c>
      <c r="X53" s="349">
        <v>40</v>
      </c>
      <c r="Y53" s="349">
        <v>21</v>
      </c>
      <c r="Z53" s="349">
        <v>18</v>
      </c>
      <c r="AA53" s="349">
        <v>10</v>
      </c>
      <c r="AB53" s="349">
        <v>5</v>
      </c>
      <c r="AC53" s="349">
        <v>18</v>
      </c>
      <c r="AD53" s="349">
        <v>0</v>
      </c>
      <c r="AE53" s="354">
        <v>6</v>
      </c>
      <c r="AF53" s="354">
        <v>1</v>
      </c>
    </row>
    <row r="54" spans="1:32" ht="12.75" customHeight="1">
      <c r="A54" s="844" t="s">
        <v>123</v>
      </c>
      <c r="B54" s="443" t="s">
        <v>3</v>
      </c>
      <c r="C54" s="347"/>
      <c r="D54" s="347">
        <v>21</v>
      </c>
      <c r="E54" s="347">
        <v>7.1</v>
      </c>
      <c r="F54" s="347"/>
      <c r="G54" s="347"/>
      <c r="H54" s="347"/>
      <c r="I54" s="347"/>
      <c r="J54" s="347"/>
      <c r="K54" s="347"/>
      <c r="L54" s="347"/>
      <c r="M54" s="347"/>
      <c r="N54" s="347"/>
      <c r="O54" s="347">
        <v>30</v>
      </c>
      <c r="P54" s="347"/>
      <c r="Q54" s="356">
        <v>0</v>
      </c>
      <c r="R54" s="356">
        <v>0</v>
      </c>
      <c r="S54" s="347">
        <v>55</v>
      </c>
      <c r="T54" s="347">
        <v>75</v>
      </c>
      <c r="U54" s="347">
        <v>125</v>
      </c>
      <c r="V54" s="347">
        <v>325</v>
      </c>
      <c r="W54" s="347">
        <v>210</v>
      </c>
      <c r="X54" s="347">
        <v>40</v>
      </c>
      <c r="Y54" s="347">
        <v>6.07</v>
      </c>
      <c r="Z54" s="347">
        <v>58</v>
      </c>
      <c r="AA54" s="347">
        <v>12</v>
      </c>
      <c r="AB54" s="347">
        <v>4.5</v>
      </c>
      <c r="AC54" s="347">
        <v>5</v>
      </c>
      <c r="AD54" s="347">
        <v>0.4</v>
      </c>
      <c r="AE54" s="347">
        <v>1</v>
      </c>
      <c r="AF54" s="347">
        <v>6</v>
      </c>
    </row>
    <row r="55" spans="1:32" ht="12.75" customHeight="1">
      <c r="A55" s="844"/>
      <c r="B55" s="444" t="s">
        <v>5</v>
      </c>
      <c r="C55" s="347"/>
      <c r="D55" s="347">
        <v>21</v>
      </c>
      <c r="E55" s="347">
        <v>7.1</v>
      </c>
      <c r="F55" s="347"/>
      <c r="G55" s="347"/>
      <c r="H55" s="347"/>
      <c r="I55" s="347"/>
      <c r="J55" s="347"/>
      <c r="K55" s="347"/>
      <c r="L55" s="347"/>
      <c r="M55" s="347"/>
      <c r="N55" s="347"/>
      <c r="O55" s="347">
        <v>30</v>
      </c>
      <c r="P55" s="347"/>
      <c r="Q55" s="356">
        <v>0</v>
      </c>
      <c r="R55" s="356">
        <v>0</v>
      </c>
      <c r="S55" s="347">
        <v>53</v>
      </c>
      <c r="T55" s="347">
        <v>75</v>
      </c>
      <c r="U55" s="347">
        <v>125</v>
      </c>
      <c r="V55" s="347">
        <v>325</v>
      </c>
      <c r="W55" s="347">
        <v>110</v>
      </c>
      <c r="X55" s="347">
        <v>40</v>
      </c>
      <c r="Y55" s="347">
        <v>6.07</v>
      </c>
      <c r="Z55" s="347">
        <v>35</v>
      </c>
      <c r="AA55" s="347">
        <v>5</v>
      </c>
      <c r="AB55" s="347">
        <v>3</v>
      </c>
      <c r="AC55" s="347">
        <v>5</v>
      </c>
      <c r="AD55" s="347">
        <v>0.4</v>
      </c>
      <c r="AE55" s="347">
        <v>1</v>
      </c>
      <c r="AF55" s="347">
        <v>6</v>
      </c>
    </row>
    <row r="56" spans="1:32" ht="12.75" customHeight="1">
      <c r="A56" s="844"/>
      <c r="B56" s="445" t="s">
        <v>67</v>
      </c>
      <c r="C56" s="349"/>
      <c r="D56" s="349">
        <v>2310</v>
      </c>
      <c r="E56" s="349">
        <v>923</v>
      </c>
      <c r="F56" s="349"/>
      <c r="G56" s="349"/>
      <c r="H56" s="349"/>
      <c r="I56" s="349"/>
      <c r="J56" s="349"/>
      <c r="K56" s="349"/>
      <c r="L56" s="349"/>
      <c r="M56" s="349"/>
      <c r="N56" s="349"/>
      <c r="O56" s="349">
        <v>6000</v>
      </c>
      <c r="P56" s="349"/>
      <c r="Q56" s="356">
        <v>0</v>
      </c>
      <c r="R56" s="356">
        <v>0</v>
      </c>
      <c r="S56" s="347">
        <v>11120</v>
      </c>
      <c r="T56" s="347">
        <v>15750</v>
      </c>
      <c r="U56" s="347">
        <v>25530</v>
      </c>
      <c r="V56" s="347">
        <v>68250</v>
      </c>
      <c r="W56" s="347">
        <v>23134</v>
      </c>
      <c r="X56" s="347">
        <v>8600</v>
      </c>
      <c r="Y56" s="347">
        <v>2166.99</v>
      </c>
      <c r="Z56" s="347">
        <v>10010</v>
      </c>
      <c r="AA56" s="347">
        <v>1600</v>
      </c>
      <c r="AB56" s="347">
        <v>18</v>
      </c>
      <c r="AC56" s="347">
        <v>1310</v>
      </c>
      <c r="AD56" s="347">
        <v>19.14</v>
      </c>
      <c r="AE56" s="347">
        <v>200</v>
      </c>
      <c r="AF56" s="347">
        <v>2198.68</v>
      </c>
    </row>
    <row r="57" spans="1:32" ht="12.75" customHeight="1">
      <c r="A57" s="844"/>
      <c r="B57" s="444" t="s">
        <v>63</v>
      </c>
      <c r="C57" s="347"/>
      <c r="D57" s="347">
        <f>SUM(D56/D55)</f>
        <v>110</v>
      </c>
      <c r="E57" s="347">
        <f>SUM(E56/E55)</f>
        <v>130</v>
      </c>
      <c r="F57" s="347"/>
      <c r="G57" s="347"/>
      <c r="H57" s="347"/>
      <c r="I57" s="347"/>
      <c r="J57" s="347"/>
      <c r="K57" s="347"/>
      <c r="L57" s="347"/>
      <c r="M57" s="347"/>
      <c r="N57" s="347"/>
      <c r="O57" s="347">
        <f>SUM(O56/O55)</f>
        <v>200</v>
      </c>
      <c r="P57" s="347" t="e">
        <f>SUM(P56/P55)</f>
        <v>#DIV/0!</v>
      </c>
      <c r="Q57" s="356">
        <v>0</v>
      </c>
      <c r="R57" s="356">
        <v>0</v>
      </c>
      <c r="S57" s="347">
        <f aca="true" t="shared" si="22" ref="S57:X57">SUM(S56/S55)</f>
        <v>209.81132075471697</v>
      </c>
      <c r="T57" s="347">
        <f t="shared" si="22"/>
        <v>210</v>
      </c>
      <c r="U57" s="347">
        <f t="shared" si="22"/>
        <v>204.24</v>
      </c>
      <c r="V57" s="347">
        <f t="shared" si="22"/>
        <v>210</v>
      </c>
      <c r="W57" s="347">
        <f t="shared" si="22"/>
        <v>210.3090909090909</v>
      </c>
      <c r="X57" s="347">
        <f t="shared" si="22"/>
        <v>215</v>
      </c>
      <c r="Y57" s="347">
        <f>SUM(Y56/Y55)</f>
        <v>356.99999999999994</v>
      </c>
      <c r="Z57" s="446">
        <f aca="true" t="shared" si="23" ref="Z57:AE57">(Z56/Z55)</f>
        <v>286</v>
      </c>
      <c r="AA57" s="446">
        <f t="shared" si="23"/>
        <v>320</v>
      </c>
      <c r="AB57" s="446">
        <f t="shared" si="23"/>
        <v>6</v>
      </c>
      <c r="AC57" s="446">
        <f t="shared" si="23"/>
        <v>262</v>
      </c>
      <c r="AD57" s="446">
        <f t="shared" si="23"/>
        <v>47.85</v>
      </c>
      <c r="AE57" s="446">
        <f t="shared" si="23"/>
        <v>200</v>
      </c>
      <c r="AF57" s="446">
        <f>(AF56/AF55)</f>
        <v>366.44666666666666</v>
      </c>
    </row>
    <row r="58" spans="1:32" ht="12.75" customHeight="1">
      <c r="A58" s="844"/>
      <c r="B58" s="444" t="s">
        <v>9</v>
      </c>
      <c r="C58" s="349"/>
      <c r="D58" s="349">
        <v>49</v>
      </c>
      <c r="E58" s="349">
        <v>19</v>
      </c>
      <c r="F58" s="349"/>
      <c r="G58" s="349"/>
      <c r="H58" s="349"/>
      <c r="I58" s="349"/>
      <c r="J58" s="349"/>
      <c r="K58" s="349"/>
      <c r="L58" s="349"/>
      <c r="M58" s="349"/>
      <c r="N58" s="349"/>
      <c r="O58" s="349">
        <v>35</v>
      </c>
      <c r="P58" s="349"/>
      <c r="Q58" s="356">
        <v>0</v>
      </c>
      <c r="R58" s="356">
        <v>0</v>
      </c>
      <c r="S58" s="349">
        <v>20</v>
      </c>
      <c r="T58" s="349">
        <v>35</v>
      </c>
      <c r="U58" s="349">
        <v>40</v>
      </c>
      <c r="V58" s="349">
        <v>40</v>
      </c>
      <c r="W58" s="349">
        <v>40</v>
      </c>
      <c r="X58" s="349">
        <v>50</v>
      </c>
      <c r="Y58" s="349">
        <v>9</v>
      </c>
      <c r="Z58" s="349">
        <v>15</v>
      </c>
      <c r="AA58" s="349">
        <v>20</v>
      </c>
      <c r="AB58" s="349">
        <v>2</v>
      </c>
      <c r="AC58" s="349">
        <v>15</v>
      </c>
      <c r="AD58" s="354">
        <v>3</v>
      </c>
      <c r="AE58" s="354">
        <v>2</v>
      </c>
      <c r="AF58" s="354">
        <v>9</v>
      </c>
    </row>
    <row r="59" spans="1:32" ht="12.75" customHeight="1">
      <c r="A59" s="844" t="s">
        <v>40</v>
      </c>
      <c r="B59" s="443" t="s">
        <v>3</v>
      </c>
      <c r="C59" s="347">
        <v>95</v>
      </c>
      <c r="D59" s="347">
        <v>75</v>
      </c>
      <c r="E59" s="347">
        <v>190</v>
      </c>
      <c r="F59" s="347">
        <v>88</v>
      </c>
      <c r="G59" s="347">
        <v>38</v>
      </c>
      <c r="H59" s="347">
        <v>17</v>
      </c>
      <c r="I59" s="347">
        <v>36</v>
      </c>
      <c r="J59" s="347"/>
      <c r="K59" s="347">
        <v>410</v>
      </c>
      <c r="L59" s="347">
        <v>420</v>
      </c>
      <c r="M59" s="347">
        <v>460</v>
      </c>
      <c r="N59" s="347">
        <v>335</v>
      </c>
      <c r="O59" s="347">
        <v>798</v>
      </c>
      <c r="P59" s="347">
        <v>1447</v>
      </c>
      <c r="Q59" s="347">
        <v>1200</v>
      </c>
      <c r="R59" s="347">
        <v>378</v>
      </c>
      <c r="S59" s="347">
        <v>364</v>
      </c>
      <c r="T59" s="347">
        <v>177.4</v>
      </c>
      <c r="U59" s="391">
        <v>264</v>
      </c>
      <c r="V59" s="391">
        <v>577</v>
      </c>
      <c r="W59" s="391">
        <v>177</v>
      </c>
      <c r="X59" s="391">
        <v>418</v>
      </c>
      <c r="Y59" s="391">
        <v>335</v>
      </c>
      <c r="Z59" s="391">
        <v>260</v>
      </c>
      <c r="AA59" s="391">
        <v>185</v>
      </c>
      <c r="AB59" s="391">
        <v>286</v>
      </c>
      <c r="AC59" s="391">
        <v>588.13</v>
      </c>
      <c r="AD59" s="347">
        <v>647</v>
      </c>
      <c r="AE59" s="347">
        <v>94</v>
      </c>
      <c r="AF59" s="347">
        <v>790</v>
      </c>
    </row>
    <row r="60" spans="1:32" ht="12.75" customHeight="1">
      <c r="A60" s="844"/>
      <c r="B60" s="444" t="s">
        <v>5</v>
      </c>
      <c r="C60" s="347">
        <v>95</v>
      </c>
      <c r="D60" s="347">
        <v>75</v>
      </c>
      <c r="E60" s="347">
        <v>175</v>
      </c>
      <c r="F60" s="347">
        <v>88</v>
      </c>
      <c r="G60" s="347">
        <v>33</v>
      </c>
      <c r="H60" s="347">
        <v>15.5</v>
      </c>
      <c r="I60" s="347">
        <v>30</v>
      </c>
      <c r="J60" s="347"/>
      <c r="K60" s="347">
        <v>400</v>
      </c>
      <c r="L60" s="347">
        <v>410</v>
      </c>
      <c r="M60" s="347">
        <v>437</v>
      </c>
      <c r="N60" s="347">
        <v>335</v>
      </c>
      <c r="O60" s="347">
        <v>798</v>
      </c>
      <c r="P60" s="347">
        <v>1447</v>
      </c>
      <c r="Q60" s="347">
        <v>1200</v>
      </c>
      <c r="R60" s="347">
        <v>378</v>
      </c>
      <c r="S60" s="347">
        <v>364</v>
      </c>
      <c r="T60" s="347">
        <v>177.4</v>
      </c>
      <c r="U60" s="391">
        <v>264</v>
      </c>
      <c r="V60" s="391">
        <v>570</v>
      </c>
      <c r="W60" s="391">
        <v>152</v>
      </c>
      <c r="X60" s="391">
        <v>418</v>
      </c>
      <c r="Y60" s="391">
        <v>335</v>
      </c>
      <c r="Z60" s="391">
        <v>180</v>
      </c>
      <c r="AA60" s="391">
        <v>160</v>
      </c>
      <c r="AB60" s="391">
        <v>286</v>
      </c>
      <c r="AC60" s="391">
        <v>74</v>
      </c>
      <c r="AD60" s="347">
        <v>647</v>
      </c>
      <c r="AE60" s="347">
        <v>92</v>
      </c>
      <c r="AF60" s="347">
        <v>790</v>
      </c>
    </row>
    <row r="61" spans="1:32" ht="12.75" customHeight="1">
      <c r="A61" s="844"/>
      <c r="B61" s="445" t="s">
        <v>67</v>
      </c>
      <c r="C61" s="349">
        <v>14400</v>
      </c>
      <c r="D61" s="349">
        <v>11273</v>
      </c>
      <c r="E61" s="349">
        <v>26250</v>
      </c>
      <c r="F61" s="349">
        <v>13200</v>
      </c>
      <c r="G61" s="349">
        <v>4950</v>
      </c>
      <c r="H61" s="349">
        <v>2325</v>
      </c>
      <c r="I61" s="349">
        <v>4500</v>
      </c>
      <c r="J61" s="349"/>
      <c r="K61" s="349">
        <v>140000</v>
      </c>
      <c r="L61" s="349">
        <v>131200</v>
      </c>
      <c r="M61" s="349">
        <v>65550</v>
      </c>
      <c r="N61" s="349">
        <v>42880</v>
      </c>
      <c r="O61" s="349">
        <v>176980</v>
      </c>
      <c r="P61" s="349">
        <v>370432</v>
      </c>
      <c r="Q61" s="347">
        <v>307200</v>
      </c>
      <c r="R61" s="347">
        <v>113400</v>
      </c>
      <c r="S61" s="347">
        <v>96592</v>
      </c>
      <c r="T61" s="347">
        <v>51623</v>
      </c>
      <c r="U61" s="391">
        <v>105600</v>
      </c>
      <c r="V61" s="391">
        <v>119700</v>
      </c>
      <c r="W61" s="391">
        <v>12768</v>
      </c>
      <c r="X61" s="391">
        <v>158840</v>
      </c>
      <c r="Y61" s="391">
        <v>119595</v>
      </c>
      <c r="Z61" s="391">
        <v>42504</v>
      </c>
      <c r="AA61" s="391">
        <v>26800</v>
      </c>
      <c r="AB61" s="391">
        <v>100100</v>
      </c>
      <c r="AC61" s="391">
        <v>259000</v>
      </c>
      <c r="AD61" s="347">
        <v>196980</v>
      </c>
      <c r="AE61" s="347">
        <v>14720</v>
      </c>
      <c r="AF61" s="347">
        <v>237000</v>
      </c>
    </row>
    <row r="62" spans="1:32" ht="12.75" customHeight="1">
      <c r="A62" s="844"/>
      <c r="B62" s="444" t="s">
        <v>63</v>
      </c>
      <c r="C62" s="347">
        <f aca="true" t="shared" si="24" ref="C62:X62">SUM(C61/C60)</f>
        <v>151.57894736842104</v>
      </c>
      <c r="D62" s="347">
        <f t="shared" si="24"/>
        <v>150.30666666666667</v>
      </c>
      <c r="E62" s="347">
        <f t="shared" si="24"/>
        <v>150</v>
      </c>
      <c r="F62" s="347">
        <f t="shared" si="24"/>
        <v>150</v>
      </c>
      <c r="G62" s="347">
        <f t="shared" si="24"/>
        <v>150</v>
      </c>
      <c r="H62" s="347">
        <f t="shared" si="24"/>
        <v>150</v>
      </c>
      <c r="I62" s="347">
        <f t="shared" si="24"/>
        <v>150</v>
      </c>
      <c r="J62" s="347" t="e">
        <f t="shared" si="24"/>
        <v>#DIV/0!</v>
      </c>
      <c r="K62" s="347">
        <f t="shared" si="24"/>
        <v>350</v>
      </c>
      <c r="L62" s="347">
        <f t="shared" si="24"/>
        <v>320</v>
      </c>
      <c r="M62" s="347">
        <f t="shared" si="24"/>
        <v>150</v>
      </c>
      <c r="N62" s="347">
        <f t="shared" si="24"/>
        <v>128</v>
      </c>
      <c r="O62" s="347">
        <f t="shared" si="24"/>
        <v>221.77944862155388</v>
      </c>
      <c r="P62" s="347">
        <f t="shared" si="24"/>
        <v>256</v>
      </c>
      <c r="Q62" s="347">
        <f t="shared" si="24"/>
        <v>256</v>
      </c>
      <c r="R62" s="347">
        <f t="shared" si="24"/>
        <v>300</v>
      </c>
      <c r="S62" s="347">
        <f t="shared" si="24"/>
        <v>265.3626373626374</v>
      </c>
      <c r="T62" s="347">
        <f t="shared" si="24"/>
        <v>290.9977452085682</v>
      </c>
      <c r="U62" s="347">
        <f t="shared" si="24"/>
        <v>400</v>
      </c>
      <c r="V62" s="347">
        <f t="shared" si="24"/>
        <v>210</v>
      </c>
      <c r="W62" s="347">
        <f t="shared" si="24"/>
        <v>84</v>
      </c>
      <c r="X62" s="347">
        <f t="shared" si="24"/>
        <v>380</v>
      </c>
      <c r="Y62" s="347">
        <f>SUM(Y61/Y60)</f>
        <v>357</v>
      </c>
      <c r="Z62" s="446">
        <f aca="true" t="shared" si="25" ref="Z62:AE62">(Z61/Z60)</f>
        <v>236.13333333333333</v>
      </c>
      <c r="AA62" s="446">
        <f t="shared" si="25"/>
        <v>167.5</v>
      </c>
      <c r="AB62" s="446">
        <f t="shared" si="25"/>
        <v>350</v>
      </c>
      <c r="AC62" s="446">
        <f t="shared" si="25"/>
        <v>3500</v>
      </c>
      <c r="AD62" s="446">
        <f t="shared" si="25"/>
        <v>304.451313755796</v>
      </c>
      <c r="AE62" s="446">
        <f t="shared" si="25"/>
        <v>160</v>
      </c>
      <c r="AF62" s="446">
        <f>(AF61/AF60)</f>
        <v>300</v>
      </c>
    </row>
    <row r="63" spans="1:32" ht="13.5" customHeight="1">
      <c r="A63" s="844"/>
      <c r="B63" s="444" t="s">
        <v>9</v>
      </c>
      <c r="C63" s="349">
        <v>235</v>
      </c>
      <c r="D63" s="349">
        <v>187</v>
      </c>
      <c r="E63" s="349">
        <v>1006</v>
      </c>
      <c r="F63" s="349">
        <v>600</v>
      </c>
      <c r="G63" s="349">
        <v>295</v>
      </c>
      <c r="H63" s="349">
        <v>184</v>
      </c>
      <c r="I63" s="349">
        <v>201</v>
      </c>
      <c r="J63" s="349"/>
      <c r="K63" s="349">
        <v>97</v>
      </c>
      <c r="L63" s="349">
        <v>154</v>
      </c>
      <c r="M63" s="349">
        <v>270</v>
      </c>
      <c r="N63" s="349">
        <v>295</v>
      </c>
      <c r="O63" s="349">
        <v>577</v>
      </c>
      <c r="P63" s="349">
        <v>750</v>
      </c>
      <c r="Q63" s="349">
        <v>680</v>
      </c>
      <c r="R63" s="349">
        <v>330</v>
      </c>
      <c r="S63" s="349">
        <v>285</v>
      </c>
      <c r="T63" s="349">
        <v>232</v>
      </c>
      <c r="U63" s="349">
        <v>222</v>
      </c>
      <c r="V63" s="349">
        <v>613</v>
      </c>
      <c r="W63" s="349">
        <v>307</v>
      </c>
      <c r="X63" s="349">
        <v>543</v>
      </c>
      <c r="Y63" s="349">
        <v>300</v>
      </c>
      <c r="Z63" s="349">
        <v>150</v>
      </c>
      <c r="AA63" s="349">
        <v>105</v>
      </c>
      <c r="AB63" s="349">
        <v>292</v>
      </c>
      <c r="AC63" s="392">
        <v>656</v>
      </c>
      <c r="AD63" s="354">
        <v>535</v>
      </c>
      <c r="AE63" s="354">
        <v>76</v>
      </c>
      <c r="AF63" s="354">
        <v>623</v>
      </c>
    </row>
    <row r="64" spans="1:32" ht="12.75" customHeight="1">
      <c r="A64" s="844" t="s">
        <v>142</v>
      </c>
      <c r="B64" s="443" t="s">
        <v>3</v>
      </c>
      <c r="C64" s="347">
        <v>95</v>
      </c>
      <c r="D64" s="347">
        <v>75</v>
      </c>
      <c r="E64" s="347">
        <v>190</v>
      </c>
      <c r="F64" s="347">
        <v>88</v>
      </c>
      <c r="G64" s="347">
        <v>38</v>
      </c>
      <c r="H64" s="347">
        <v>17</v>
      </c>
      <c r="I64" s="347">
        <v>36</v>
      </c>
      <c r="J64" s="347"/>
      <c r="K64" s="347">
        <v>410</v>
      </c>
      <c r="L64" s="347">
        <v>420</v>
      </c>
      <c r="M64" s="347">
        <v>460</v>
      </c>
      <c r="N64" s="347">
        <v>335</v>
      </c>
      <c r="O64" s="347">
        <v>798</v>
      </c>
      <c r="P64" s="347">
        <v>1447</v>
      </c>
      <c r="Q64" s="347">
        <v>1200</v>
      </c>
      <c r="R64" s="347">
        <v>378</v>
      </c>
      <c r="S64" s="347"/>
      <c r="T64" s="347"/>
      <c r="U64" s="391"/>
      <c r="V64" s="392">
        <v>0</v>
      </c>
      <c r="W64" s="392">
        <v>0</v>
      </c>
      <c r="X64" s="392">
        <v>0</v>
      </c>
      <c r="Y64" s="392">
        <v>0</v>
      </c>
      <c r="Z64" s="391">
        <v>25</v>
      </c>
      <c r="AA64" s="391">
        <v>30.36</v>
      </c>
      <c r="AB64" s="391">
        <v>34</v>
      </c>
      <c r="AC64" s="391">
        <v>18.25</v>
      </c>
      <c r="AD64" s="355">
        <v>11.75</v>
      </c>
      <c r="AE64" s="357">
        <v>11.8</v>
      </c>
      <c r="AF64" s="357">
        <v>27.8</v>
      </c>
    </row>
    <row r="65" spans="1:32" ht="12.75" customHeight="1">
      <c r="A65" s="844"/>
      <c r="B65" s="444" t="s">
        <v>5</v>
      </c>
      <c r="C65" s="347">
        <v>95</v>
      </c>
      <c r="D65" s="347">
        <v>75</v>
      </c>
      <c r="E65" s="347">
        <v>175</v>
      </c>
      <c r="F65" s="347">
        <v>88</v>
      </c>
      <c r="G65" s="347">
        <v>33</v>
      </c>
      <c r="H65" s="347">
        <v>15.5</v>
      </c>
      <c r="I65" s="347">
        <v>30</v>
      </c>
      <c r="J65" s="347"/>
      <c r="K65" s="347">
        <v>400</v>
      </c>
      <c r="L65" s="347">
        <v>410</v>
      </c>
      <c r="M65" s="347">
        <v>437</v>
      </c>
      <c r="N65" s="347">
        <v>335</v>
      </c>
      <c r="O65" s="347">
        <v>798</v>
      </c>
      <c r="P65" s="347">
        <v>1447</v>
      </c>
      <c r="Q65" s="347">
        <v>1200</v>
      </c>
      <c r="R65" s="347">
        <v>378</v>
      </c>
      <c r="S65" s="347"/>
      <c r="T65" s="347"/>
      <c r="U65" s="391"/>
      <c r="V65" s="392">
        <v>0</v>
      </c>
      <c r="W65" s="392">
        <v>0</v>
      </c>
      <c r="X65" s="392">
        <v>0</v>
      </c>
      <c r="Y65" s="392">
        <v>0</v>
      </c>
      <c r="Z65" s="391">
        <v>25</v>
      </c>
      <c r="AA65" s="391">
        <v>30.36</v>
      </c>
      <c r="AB65" s="391">
        <v>31.2</v>
      </c>
      <c r="AC65" s="391">
        <v>9.1</v>
      </c>
      <c r="AD65" s="357">
        <v>11</v>
      </c>
      <c r="AE65" s="357">
        <v>11.75</v>
      </c>
      <c r="AF65" s="357">
        <v>12</v>
      </c>
    </row>
    <row r="66" spans="1:32" ht="12.75" customHeight="1">
      <c r="A66" s="844"/>
      <c r="B66" s="445" t="s">
        <v>67</v>
      </c>
      <c r="C66" s="349">
        <v>14400</v>
      </c>
      <c r="D66" s="349">
        <v>11273</v>
      </c>
      <c r="E66" s="349">
        <v>26250</v>
      </c>
      <c r="F66" s="349">
        <v>13200</v>
      </c>
      <c r="G66" s="349">
        <v>4950</v>
      </c>
      <c r="H66" s="349">
        <v>2325</v>
      </c>
      <c r="I66" s="349">
        <v>4500</v>
      </c>
      <c r="J66" s="349"/>
      <c r="K66" s="349">
        <v>140000</v>
      </c>
      <c r="L66" s="349">
        <v>131200</v>
      </c>
      <c r="M66" s="349">
        <v>65550</v>
      </c>
      <c r="N66" s="349">
        <v>42880</v>
      </c>
      <c r="O66" s="349">
        <v>176980</v>
      </c>
      <c r="P66" s="349">
        <v>370432</v>
      </c>
      <c r="Q66" s="347">
        <v>307200</v>
      </c>
      <c r="R66" s="347">
        <v>113400</v>
      </c>
      <c r="S66" s="347"/>
      <c r="T66" s="347"/>
      <c r="U66" s="391"/>
      <c r="V66" s="392">
        <v>0</v>
      </c>
      <c r="W66" s="392">
        <v>0</v>
      </c>
      <c r="X66" s="392">
        <v>0</v>
      </c>
      <c r="Y66" s="392">
        <v>0</v>
      </c>
      <c r="Z66" s="391">
        <v>3850</v>
      </c>
      <c r="AA66" s="391">
        <v>3850</v>
      </c>
      <c r="AB66" s="391">
        <v>3000</v>
      </c>
      <c r="AC66" s="391">
        <v>2275</v>
      </c>
      <c r="AD66" s="347">
        <v>1475</v>
      </c>
      <c r="AE66" s="347">
        <v>2300</v>
      </c>
      <c r="AF66" s="347">
        <v>1920</v>
      </c>
    </row>
    <row r="67" spans="1:32" ht="12.75" customHeight="1">
      <c r="A67" s="844"/>
      <c r="B67" s="444" t="s">
        <v>63</v>
      </c>
      <c r="C67" s="347">
        <f aca="true" t="shared" si="26" ref="C67:U67">SUM(C66/C65)</f>
        <v>151.57894736842104</v>
      </c>
      <c r="D67" s="347">
        <f t="shared" si="26"/>
        <v>150.30666666666667</v>
      </c>
      <c r="E67" s="347">
        <f t="shared" si="26"/>
        <v>150</v>
      </c>
      <c r="F67" s="347">
        <f t="shared" si="26"/>
        <v>150</v>
      </c>
      <c r="G67" s="347">
        <f t="shared" si="26"/>
        <v>150</v>
      </c>
      <c r="H67" s="347">
        <f t="shared" si="26"/>
        <v>150</v>
      </c>
      <c r="I67" s="347">
        <f t="shared" si="26"/>
        <v>150</v>
      </c>
      <c r="J67" s="347" t="e">
        <f t="shared" si="26"/>
        <v>#DIV/0!</v>
      </c>
      <c r="K67" s="347">
        <f t="shared" si="26"/>
        <v>350</v>
      </c>
      <c r="L67" s="347">
        <f t="shared" si="26"/>
        <v>320</v>
      </c>
      <c r="M67" s="347">
        <f t="shared" si="26"/>
        <v>150</v>
      </c>
      <c r="N67" s="347">
        <f t="shared" si="26"/>
        <v>128</v>
      </c>
      <c r="O67" s="347">
        <f t="shared" si="26"/>
        <v>221.77944862155388</v>
      </c>
      <c r="P67" s="347">
        <f t="shared" si="26"/>
        <v>256</v>
      </c>
      <c r="Q67" s="347">
        <f t="shared" si="26"/>
        <v>256</v>
      </c>
      <c r="R67" s="347">
        <f t="shared" si="26"/>
        <v>300</v>
      </c>
      <c r="S67" s="347" t="e">
        <f t="shared" si="26"/>
        <v>#DIV/0!</v>
      </c>
      <c r="T67" s="347" t="e">
        <f t="shared" si="26"/>
        <v>#DIV/0!</v>
      </c>
      <c r="U67" s="347" t="e">
        <f t="shared" si="26"/>
        <v>#DIV/0!</v>
      </c>
      <c r="V67" s="392">
        <v>0</v>
      </c>
      <c r="W67" s="392">
        <v>0</v>
      </c>
      <c r="X67" s="392">
        <v>0</v>
      </c>
      <c r="Y67" s="392">
        <v>0</v>
      </c>
      <c r="Z67" s="446">
        <f aca="true" t="shared" si="27" ref="Z67:AE67">(Z66/Z65)</f>
        <v>154</v>
      </c>
      <c r="AA67" s="446">
        <f t="shared" si="27"/>
        <v>126.81159420289855</v>
      </c>
      <c r="AB67" s="446">
        <f t="shared" si="27"/>
        <v>96.15384615384616</v>
      </c>
      <c r="AC67" s="446">
        <f t="shared" si="27"/>
        <v>250</v>
      </c>
      <c r="AD67" s="446">
        <f t="shared" si="27"/>
        <v>134.0909090909091</v>
      </c>
      <c r="AE67" s="446">
        <f t="shared" si="27"/>
        <v>195.74468085106383</v>
      </c>
      <c r="AF67" s="446">
        <f>(AF66/AF65)</f>
        <v>160</v>
      </c>
    </row>
    <row r="68" spans="1:32" ht="13.5" customHeight="1">
      <c r="A68" s="844"/>
      <c r="B68" s="444" t="s">
        <v>9</v>
      </c>
      <c r="C68" s="349">
        <v>235</v>
      </c>
      <c r="D68" s="349">
        <v>187</v>
      </c>
      <c r="E68" s="349">
        <v>1006</v>
      </c>
      <c r="F68" s="349">
        <v>600</v>
      </c>
      <c r="G68" s="349">
        <v>295</v>
      </c>
      <c r="H68" s="349">
        <v>184</v>
      </c>
      <c r="I68" s="349">
        <v>201</v>
      </c>
      <c r="J68" s="349"/>
      <c r="K68" s="349">
        <v>97</v>
      </c>
      <c r="L68" s="349">
        <v>154</v>
      </c>
      <c r="M68" s="349">
        <v>270</v>
      </c>
      <c r="N68" s="349">
        <v>295</v>
      </c>
      <c r="O68" s="349">
        <v>577</v>
      </c>
      <c r="P68" s="349">
        <v>750</v>
      </c>
      <c r="Q68" s="349">
        <v>680</v>
      </c>
      <c r="R68" s="349">
        <v>330</v>
      </c>
      <c r="S68" s="349"/>
      <c r="T68" s="349"/>
      <c r="U68" s="349"/>
      <c r="V68" s="392">
        <v>0</v>
      </c>
      <c r="W68" s="392">
        <v>0</v>
      </c>
      <c r="X68" s="392">
        <v>0</v>
      </c>
      <c r="Y68" s="392">
        <v>0</v>
      </c>
      <c r="Z68" s="349">
        <v>40</v>
      </c>
      <c r="AA68" s="349">
        <v>8</v>
      </c>
      <c r="AB68" s="349">
        <v>48</v>
      </c>
      <c r="AC68" s="349">
        <v>11</v>
      </c>
      <c r="AD68" s="355">
        <v>10</v>
      </c>
      <c r="AE68" s="355">
        <v>30</v>
      </c>
      <c r="AF68" s="355">
        <v>31</v>
      </c>
    </row>
    <row r="69" spans="1:21" ht="12.75">
      <c r="A69" s="144" t="s">
        <v>134</v>
      </c>
      <c r="B69" s="48"/>
      <c r="C69" s="96"/>
      <c r="D69" s="96"/>
      <c r="E69" s="96"/>
      <c r="F69" s="96"/>
      <c r="G69" s="145"/>
      <c r="H69" s="145"/>
      <c r="I69" s="145"/>
      <c r="J69" s="145"/>
      <c r="K69" s="145"/>
      <c r="L69" s="47"/>
      <c r="M69" s="47"/>
      <c r="N69" s="47"/>
      <c r="O69" s="47"/>
      <c r="P69" s="47"/>
      <c r="Q69" s="47"/>
      <c r="R69" s="47"/>
      <c r="S69" s="47"/>
      <c r="T69" s="47"/>
      <c r="U69" s="48"/>
    </row>
    <row r="70" spans="1:28" ht="15.75">
      <c r="A70" s="822" t="s">
        <v>283</v>
      </c>
      <c r="B70" s="822"/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  <c r="Y70" s="822"/>
      <c r="Z70" s="822"/>
      <c r="AA70" s="822"/>
      <c r="AB70" s="822"/>
    </row>
    <row r="71" spans="1:2" ht="12.75">
      <c r="A71" s="830"/>
      <c r="B71" s="830"/>
    </row>
    <row r="72" ht="12.75" hidden="1"/>
    <row r="73" spans="2:21" ht="15.75" hidden="1" thickBot="1">
      <c r="B73" s="73" t="s">
        <v>111</v>
      </c>
      <c r="C73" s="74" t="s">
        <v>29</v>
      </c>
      <c r="D73" s="74" t="s">
        <v>30</v>
      </c>
      <c r="E73" s="74" t="s">
        <v>31</v>
      </c>
      <c r="F73" s="74" t="s">
        <v>32</v>
      </c>
      <c r="G73" s="80" t="s">
        <v>33</v>
      </c>
      <c r="H73" s="80" t="s">
        <v>34</v>
      </c>
      <c r="I73" s="80" t="s">
        <v>35</v>
      </c>
      <c r="J73" s="80" t="s">
        <v>36</v>
      </c>
      <c r="K73" s="80" t="s">
        <v>37</v>
      </c>
      <c r="L73" s="80" t="s">
        <v>38</v>
      </c>
      <c r="M73" s="80" t="s">
        <v>42</v>
      </c>
      <c r="N73" s="80" t="s">
        <v>43</v>
      </c>
      <c r="O73" s="80" t="s">
        <v>44</v>
      </c>
      <c r="P73" s="80" t="s">
        <v>45</v>
      </c>
      <c r="Q73" s="109" t="s">
        <v>65</v>
      </c>
      <c r="R73" s="109" t="s">
        <v>66</v>
      </c>
      <c r="S73" s="110" t="s">
        <v>48</v>
      </c>
      <c r="T73" s="111" t="s">
        <v>49</v>
      </c>
      <c r="U73" s="111" t="s">
        <v>120</v>
      </c>
    </row>
    <row r="74" spans="2:21" ht="13.5" customHeight="1" hidden="1">
      <c r="B74" s="105" t="s">
        <v>3</v>
      </c>
      <c r="C74" s="103">
        <v>636.34</v>
      </c>
      <c r="D74" s="103">
        <v>749.47</v>
      </c>
      <c r="E74" s="103">
        <v>932.83</v>
      </c>
      <c r="F74" s="103">
        <v>665</v>
      </c>
      <c r="G74" s="103">
        <v>1392.93</v>
      </c>
      <c r="H74" s="103">
        <v>1394.28</v>
      </c>
      <c r="I74" s="103">
        <v>966.35</v>
      </c>
      <c r="J74" s="103">
        <v>1197.06</v>
      </c>
      <c r="K74" s="103">
        <v>2873.75</v>
      </c>
      <c r="L74" s="103">
        <v>2441.83</v>
      </c>
      <c r="M74" s="103">
        <v>1574.92</v>
      </c>
      <c r="N74" s="103">
        <v>1682.52</v>
      </c>
      <c r="O74" s="103">
        <v>2251.02</v>
      </c>
      <c r="P74" s="103">
        <v>2199.57</v>
      </c>
      <c r="Q74" s="112">
        <v>2342.1</v>
      </c>
      <c r="R74" s="112">
        <v>1408.95</v>
      </c>
      <c r="S74" s="112">
        <v>1501.97</v>
      </c>
      <c r="T74" s="112">
        <v>1039.87</v>
      </c>
      <c r="U74" s="113">
        <v>1442.18</v>
      </c>
    </row>
    <row r="75" spans="2:21" ht="13.5" customHeight="1" hidden="1">
      <c r="B75" s="106" t="s">
        <v>5</v>
      </c>
      <c r="C75" s="102">
        <v>631</v>
      </c>
      <c r="D75" s="102">
        <v>738</v>
      </c>
      <c r="E75" s="102">
        <v>916.63</v>
      </c>
      <c r="F75" s="102">
        <v>665</v>
      </c>
      <c r="G75" s="102">
        <v>1387.43</v>
      </c>
      <c r="H75" s="102">
        <v>1389.78</v>
      </c>
      <c r="I75" s="102">
        <v>960.35</v>
      </c>
      <c r="J75" s="102">
        <v>1186.69</v>
      </c>
      <c r="K75" s="102">
        <v>2796.2</v>
      </c>
      <c r="L75" s="102">
        <v>2422.73</v>
      </c>
      <c r="M75" s="102">
        <v>1548.82</v>
      </c>
      <c r="N75" s="102">
        <v>1682.27</v>
      </c>
      <c r="O75" s="102">
        <v>2235.34</v>
      </c>
      <c r="P75" s="102">
        <v>2183.64</v>
      </c>
      <c r="Q75" s="114">
        <v>2341.25</v>
      </c>
      <c r="R75" s="114">
        <v>1407.2</v>
      </c>
      <c r="S75" s="114">
        <v>1453.65</v>
      </c>
      <c r="T75" s="114">
        <v>1039.87</v>
      </c>
      <c r="U75" s="115">
        <v>1442.18</v>
      </c>
    </row>
    <row r="76" spans="2:21" ht="13.5" customHeight="1" hidden="1">
      <c r="B76" s="106" t="s">
        <v>7</v>
      </c>
      <c r="C76" s="102">
        <v>139800</v>
      </c>
      <c r="D76" s="102">
        <v>138214</v>
      </c>
      <c r="E76" s="102">
        <v>217627</v>
      </c>
      <c r="F76" s="102">
        <v>163556</v>
      </c>
      <c r="G76" s="102">
        <v>298697</v>
      </c>
      <c r="H76" s="102">
        <v>279983</v>
      </c>
      <c r="I76" s="102">
        <v>223159</v>
      </c>
      <c r="J76" s="102">
        <v>296202</v>
      </c>
      <c r="K76" s="102">
        <v>847560</v>
      </c>
      <c r="L76" s="102">
        <v>695349</v>
      </c>
      <c r="M76" s="102">
        <v>377367</v>
      </c>
      <c r="N76" s="102">
        <v>447685</v>
      </c>
      <c r="O76" s="102">
        <v>663858.5</v>
      </c>
      <c r="P76" s="102">
        <v>575266</v>
      </c>
      <c r="Q76" s="114">
        <v>610509</v>
      </c>
      <c r="R76" s="114">
        <v>413550</v>
      </c>
      <c r="S76" s="114">
        <v>375385.07</v>
      </c>
      <c r="T76" s="114">
        <v>344422</v>
      </c>
      <c r="U76" s="115">
        <v>502546.96</v>
      </c>
    </row>
    <row r="77" spans="2:21" ht="13.5" customHeight="1" hidden="1">
      <c r="B77" s="106" t="s">
        <v>8</v>
      </c>
      <c r="C77" s="102">
        <v>221.5530903328051</v>
      </c>
      <c r="D77" s="102">
        <v>187.28184281842817</v>
      </c>
      <c r="E77" s="102">
        <v>237.42076955805504</v>
      </c>
      <c r="F77" s="102">
        <v>245.94887218045113</v>
      </c>
      <c r="G77" s="102">
        <v>215.28797849260863</v>
      </c>
      <c r="H77" s="102">
        <v>201.45850422369006</v>
      </c>
      <c r="I77" s="102">
        <v>232.3725724996095</v>
      </c>
      <c r="J77" s="102">
        <v>249.60351903192912</v>
      </c>
      <c r="K77" s="102">
        <v>303.11136542450464</v>
      </c>
      <c r="L77" s="102">
        <v>287.01052118890675</v>
      </c>
      <c r="M77" s="102">
        <v>243.64806756111105</v>
      </c>
      <c r="N77" s="102">
        <v>266.1195884132749</v>
      </c>
      <c r="O77" s="102">
        <v>296.9832329757442</v>
      </c>
      <c r="P77" s="102">
        <v>263.44360792071956</v>
      </c>
      <c r="Q77" s="114">
        <v>260.7619861185264</v>
      </c>
      <c r="R77" s="114">
        <v>293.88146674246735</v>
      </c>
      <c r="S77" s="114">
        <v>258.23621229319303</v>
      </c>
      <c r="T77" s="114">
        <v>331.22</v>
      </c>
      <c r="U77" s="115">
        <v>348.46340956052643</v>
      </c>
    </row>
    <row r="78" spans="2:21" ht="13.5" customHeight="1" hidden="1">
      <c r="B78" s="106" t="s">
        <v>9</v>
      </c>
      <c r="C78" s="102">
        <v>1492</v>
      </c>
      <c r="D78" s="102">
        <v>1075</v>
      </c>
      <c r="E78" s="102">
        <v>1743</v>
      </c>
      <c r="F78" s="102">
        <v>1246</v>
      </c>
      <c r="G78" s="102">
        <v>4853</v>
      </c>
      <c r="H78" s="102">
        <v>4860</v>
      </c>
      <c r="I78" s="102">
        <v>2442</v>
      </c>
      <c r="J78" s="102">
        <v>2660</v>
      </c>
      <c r="K78" s="102">
        <v>3884</v>
      </c>
      <c r="L78" s="102">
        <v>2708</v>
      </c>
      <c r="M78" s="102">
        <v>1012</v>
      </c>
      <c r="N78" s="102">
        <v>1164</v>
      </c>
      <c r="O78" s="102">
        <v>1344</v>
      </c>
      <c r="P78" s="102">
        <v>1319</v>
      </c>
      <c r="Q78" s="114">
        <v>1881</v>
      </c>
      <c r="R78" s="114">
        <v>1279</v>
      </c>
      <c r="S78" s="114">
        <v>1198</v>
      </c>
      <c r="T78" s="114">
        <v>872</v>
      </c>
      <c r="U78" s="115">
        <v>1115</v>
      </c>
    </row>
  </sheetData>
  <sheetProtection/>
  <mergeCells count="20">
    <mergeCell ref="A7:AF7"/>
    <mergeCell ref="A71:B71"/>
    <mergeCell ref="A2:AC2"/>
    <mergeCell ref="A3:AC3"/>
    <mergeCell ref="A70:AB70"/>
    <mergeCell ref="A4:AD4"/>
    <mergeCell ref="A5:AF5"/>
    <mergeCell ref="A6:AF6"/>
    <mergeCell ref="A9:A13"/>
    <mergeCell ref="A14:A18"/>
    <mergeCell ref="A49:A53"/>
    <mergeCell ref="A54:A58"/>
    <mergeCell ref="A59:A63"/>
    <mergeCell ref="A64:A68"/>
    <mergeCell ref="A19:A23"/>
    <mergeCell ref="A24:A28"/>
    <mergeCell ref="A29:A33"/>
    <mergeCell ref="A34:A38"/>
    <mergeCell ref="A39:A43"/>
    <mergeCell ref="A44:A48"/>
  </mergeCells>
  <conditionalFormatting sqref="J49:L53 T53:T56 T58 R52:V52 T49:X52 T57:X57 U39:V41 U24:V26 U29:V31 U34:V36 O19:S58 T23:T26 T28:T31 T33:T36 T38:T41 T43:T46 T48 R22:V22 R27:V27 R32:V32 R37:V37 R42:V42 P17:X17 T47:X47 T19:X22 W24:X27 W29:X32 W34:X37 W39:X42 O64:T66 T67:U67 O68:T68 O67:R67">
    <cfRule type="expression" priority="11" dxfId="1" stopIfTrue="1">
      <formula>ISERROR(J17)</formula>
    </cfRule>
  </conditionalFormatting>
  <conditionalFormatting sqref="Y49:Y52 Y57 Y17 Y47 Y19:Y22 Y24:Y27 Y29:Y32 Y34:Y37 Y39:Y42">
    <cfRule type="expression" priority="8" dxfId="1" stopIfTrue="1">
      <formula>ISERROR(Y17)</formula>
    </cfRule>
  </conditionalFormatting>
  <conditionalFormatting sqref="Z49:Z51 Z19:Z21 Z24:Z26 Z29:Z31 Z34:Z36 Z39:Z41">
    <cfRule type="expression" priority="7" dxfId="1" stopIfTrue="1">
      <formula>ISERROR(Z19)</formula>
    </cfRule>
  </conditionalFormatting>
  <conditionalFormatting sqref="O62:X62 O63:T63 O59:T61">
    <cfRule type="expression" priority="6" dxfId="1" stopIfTrue="1">
      <formula>ISERROR(O59)</formula>
    </cfRule>
  </conditionalFormatting>
  <conditionalFormatting sqref="Y62">
    <cfRule type="expression" priority="5" dxfId="1" stopIfTrue="1">
      <formula>ISERROR(Y62)</formula>
    </cfRule>
  </conditionalFormatting>
  <conditionalFormatting sqref="S67">
    <cfRule type="expression" priority="4" dxfId="1" stopIfTrue="1">
      <formula>ISERROR(S67)</formula>
    </cfRule>
  </conditionalFormatting>
  <conditionalFormatting sqref="AA49:AA51 AA19:AA21 AA24:AA26 AA29:AA31 AA34:AA36 AA39:AA41">
    <cfRule type="expression" priority="3" dxfId="1" stopIfTrue="1">
      <formula>ISERROR(AA19)</formula>
    </cfRule>
  </conditionalFormatting>
  <conditionalFormatting sqref="AB49:AB51 AB19:AB21 AB24:AB26 AB29:AB31 AB34:AB36 AB39:AB41">
    <cfRule type="expression" priority="2" dxfId="1" stopIfTrue="1">
      <formula>ISERROR(AB19)</formula>
    </cfRule>
  </conditionalFormatting>
  <conditionalFormatting sqref="AC49:AC51 AC19:AC21 AC24:AC26 AC29:AC31 AC34:AC36 AC39:AC41">
    <cfRule type="expression" priority="1" dxfId="1" stopIfTrue="1">
      <formula>ISERROR(AC19)</formula>
    </cfRule>
  </conditionalFormatting>
  <printOptions horizontalCentered="1" verticalCentered="1"/>
  <pageMargins left="0" right="0" top="0" bottom="0.7874015748031497" header="0" footer="0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AGRICULTURA</dc:creator>
  <cp:keywords/>
  <dc:description/>
  <cp:lastModifiedBy>Mabet Lasso</cp:lastModifiedBy>
  <cp:lastPrinted>2020-06-23T17:44:58Z</cp:lastPrinted>
  <dcterms:created xsi:type="dcterms:W3CDTF">2007-11-15T21:09:41Z</dcterms:created>
  <dcterms:modified xsi:type="dcterms:W3CDTF">2021-04-08T21:33:17Z</dcterms:modified>
  <cp:category/>
  <cp:version/>
  <cp:contentType/>
  <cp:contentStatus/>
</cp:coreProperties>
</file>